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560" yWindow="1560" windowWidth="23256" windowHeight="13176" activeTab="1"/>
  </bookViews>
  <sheets>
    <sheet name="Rekapitulace stavby" sheetId="1" r:id="rId1"/>
    <sheet name="Lednice - Ge..." sheetId="2" r:id="rId2"/>
  </sheets>
  <definedNames>
    <definedName name="_xlnm._FilterDatabase" localSheetId="1" hidden="1">'Lednice - Ge...'!$C$125:$K$181</definedName>
    <definedName name="_xlnm.Print_Titles" localSheetId="1">'Lednice - Ge...'!$125:$125</definedName>
    <definedName name="_xlnm.Print_Titles" localSheetId="0">'Rekapitulace stavby'!$92:$92</definedName>
    <definedName name="_xlnm.Print_Area" localSheetId="1">'Lednice - Ge...'!$C$4:$J$76,'Lednice - Ge...'!$C$82:$J$109,'Lednice - Ge...'!$C$115:$J$181</definedName>
    <definedName name="_xlnm.Print_Area" localSheetId="0">'Rekapitulace stavby'!$D$4:$AO$76,'Rekapitulace stavby'!$C$82:$AQ$99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181" i="2"/>
  <c r="BH181" i="2"/>
  <c r="BG181" i="2"/>
  <c r="BF181" i="2"/>
  <c r="T181" i="2"/>
  <c r="T180" i="2"/>
  <c r="R181" i="2"/>
  <c r="R180" i="2" s="1"/>
  <c r="P181" i="2"/>
  <c r="P180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T139" i="2" s="1"/>
  <c r="R140" i="2"/>
  <c r="R139" i="2" s="1"/>
  <c r="P140" i="2"/>
  <c r="P139" i="2" s="1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T128" i="2" s="1"/>
  <c r="R129" i="2"/>
  <c r="R128" i="2" s="1"/>
  <c r="P129" i="2"/>
  <c r="P128" i="2" s="1"/>
  <c r="F123" i="2"/>
  <c r="F122" i="2"/>
  <c r="F120" i="2"/>
  <c r="E118" i="2"/>
  <c r="BI107" i="2"/>
  <c r="BH107" i="2"/>
  <c r="BG107" i="2"/>
  <c r="BF107" i="2"/>
  <c r="BE107" i="2"/>
  <c r="BI106" i="2"/>
  <c r="BH106" i="2"/>
  <c r="BG106" i="2"/>
  <c r="BF106" i="2"/>
  <c r="BE106" i="2"/>
  <c r="BI105" i="2"/>
  <c r="BH105" i="2"/>
  <c r="BG105" i="2"/>
  <c r="BF105" i="2"/>
  <c r="BE105" i="2"/>
  <c r="F90" i="2"/>
  <c r="F89" i="2"/>
  <c r="F87" i="2"/>
  <c r="E85" i="2"/>
  <c r="J22" i="2"/>
  <c r="E22" i="2"/>
  <c r="J90" i="2" s="1"/>
  <c r="J21" i="2"/>
  <c r="J19" i="2"/>
  <c r="E19" i="2"/>
  <c r="J89" i="2" s="1"/>
  <c r="J18" i="2"/>
  <c r="J10" i="2"/>
  <c r="J120" i="2"/>
  <c r="L90" i="1"/>
  <c r="AM90" i="1"/>
  <c r="AM89" i="1"/>
  <c r="L89" i="1"/>
  <c r="AM87" i="1"/>
  <c r="L87" i="1"/>
  <c r="L85" i="1"/>
  <c r="L84" i="1"/>
  <c r="AK27" i="1"/>
  <c r="BK181" i="2"/>
  <c r="J181" i="2"/>
  <c r="BK178" i="2"/>
  <c r="J178" i="2"/>
  <c r="BK177" i="2"/>
  <c r="J177" i="2"/>
  <c r="BK175" i="2"/>
  <c r="J175" i="2"/>
  <c r="BK173" i="2"/>
  <c r="J173" i="2"/>
  <c r="BK170" i="2"/>
  <c r="J170" i="2"/>
  <c r="BK168" i="2"/>
  <c r="J168" i="2"/>
  <c r="BK166" i="2"/>
  <c r="J166" i="2"/>
  <c r="BK163" i="2"/>
  <c r="J163" i="2"/>
  <c r="BK161" i="2"/>
  <c r="J161" i="2"/>
  <c r="BK159" i="2"/>
  <c r="J159" i="2"/>
  <c r="BK155" i="2"/>
  <c r="J155" i="2"/>
  <c r="BK153" i="2"/>
  <c r="J153" i="2"/>
  <c r="BK151" i="2"/>
  <c r="J151" i="2"/>
  <c r="BK149" i="2"/>
  <c r="J149" i="2"/>
  <c r="BK147" i="2"/>
  <c r="J147" i="2"/>
  <c r="BK145" i="2"/>
  <c r="J145" i="2"/>
  <c r="BK143" i="2"/>
  <c r="J143" i="2"/>
  <c r="BK140" i="2"/>
  <c r="J140" i="2"/>
  <c r="BK136" i="2"/>
  <c r="J136" i="2"/>
  <c r="BK135" i="2"/>
  <c r="J135" i="2"/>
  <c r="BK133" i="2"/>
  <c r="J133" i="2"/>
  <c r="BK132" i="2"/>
  <c r="J132" i="2"/>
  <c r="BK129" i="2"/>
  <c r="J129" i="2"/>
  <c r="J104" i="2"/>
  <c r="AS94" i="1"/>
  <c r="P142" i="2" l="1"/>
  <c r="BK172" i="2"/>
  <c r="J172" i="2" s="1"/>
  <c r="J100" i="2" s="1"/>
  <c r="R142" i="2"/>
  <c r="P172" i="2"/>
  <c r="BK131" i="2"/>
  <c r="J131" i="2" s="1"/>
  <c r="J97" i="2" s="1"/>
  <c r="P131" i="2"/>
  <c r="P127" i="2" s="1"/>
  <c r="P126" i="2" s="1"/>
  <c r="AU95" i="1" s="1"/>
  <c r="AU94" i="1" s="1"/>
  <c r="R131" i="2"/>
  <c r="R127" i="2" s="1"/>
  <c r="R126" i="2" s="1"/>
  <c r="T131" i="2"/>
  <c r="T142" i="2"/>
  <c r="R172" i="2"/>
  <c r="BK142" i="2"/>
  <c r="J142" i="2" s="1"/>
  <c r="J99" i="2" s="1"/>
  <c r="T172" i="2"/>
  <c r="J87" i="2"/>
  <c r="J122" i="2"/>
  <c r="J123" i="2"/>
  <c r="BE129" i="2"/>
  <c r="BE132" i="2"/>
  <c r="BE133" i="2"/>
  <c r="BE135" i="2"/>
  <c r="BE136" i="2"/>
  <c r="BE140" i="2"/>
  <c r="BE143" i="2"/>
  <c r="BE145" i="2"/>
  <c r="BE147" i="2"/>
  <c r="BE149" i="2"/>
  <c r="BE151" i="2"/>
  <c r="BE153" i="2"/>
  <c r="BE155" i="2"/>
  <c r="BE159" i="2"/>
  <c r="BE161" i="2"/>
  <c r="BE163" i="2"/>
  <c r="BE166" i="2"/>
  <c r="BE168" i="2"/>
  <c r="BE170" i="2"/>
  <c r="BE173" i="2"/>
  <c r="BE175" i="2"/>
  <c r="BE177" i="2"/>
  <c r="BE178" i="2"/>
  <c r="BE181" i="2"/>
  <c r="BK128" i="2"/>
  <c r="J128" i="2" s="1"/>
  <c r="J96" i="2" s="1"/>
  <c r="BK139" i="2"/>
  <c r="J139" i="2"/>
  <c r="J98" i="2" s="1"/>
  <c r="J29" i="2"/>
  <c r="BK180" i="2"/>
  <c r="J180" i="2" s="1"/>
  <c r="J101" i="2" s="1"/>
  <c r="F36" i="2"/>
  <c r="BC95" i="1" s="1"/>
  <c r="BC94" i="1" s="1"/>
  <c r="W35" i="1" s="1"/>
  <c r="F34" i="2"/>
  <c r="BA95" i="1" s="1"/>
  <c r="BA94" i="1" s="1"/>
  <c r="W33" i="1" s="1"/>
  <c r="F37" i="2"/>
  <c r="BD95" i="1" s="1"/>
  <c r="BD94" i="1" s="1"/>
  <c r="W36" i="1" s="1"/>
  <c r="J34" i="2"/>
  <c r="AW95" i="1" s="1"/>
  <c r="F35" i="2"/>
  <c r="BB95" i="1" s="1"/>
  <c r="BB94" i="1" s="1"/>
  <c r="W34" i="1" s="1"/>
  <c r="T127" i="2" l="1"/>
  <c r="T126" i="2" s="1"/>
  <c r="BK127" i="2"/>
  <c r="J127" i="2" s="1"/>
  <c r="J95" i="2" s="1"/>
  <c r="J33" i="2"/>
  <c r="AV95" i="1" s="1"/>
  <c r="AT95" i="1" s="1"/>
  <c r="AW94" i="1"/>
  <c r="AK33" i="1" s="1"/>
  <c r="F33" i="2"/>
  <c r="AZ95" i="1" s="1"/>
  <c r="AZ94" i="1" s="1"/>
  <c r="W32" i="1" s="1"/>
  <c r="AY94" i="1"/>
  <c r="AX94" i="1"/>
  <c r="BK126" i="2" l="1"/>
  <c r="J126" i="2" s="1"/>
  <c r="J94" i="2" s="1"/>
  <c r="J109" i="2" s="1"/>
  <c r="AV94" i="1"/>
  <c r="AK32" i="1"/>
  <c r="J28" i="2" l="1"/>
  <c r="J30" i="2" s="1"/>
  <c r="AG95" i="1" s="1"/>
  <c r="AG94" i="1" s="1"/>
  <c r="AK26" i="1" s="1"/>
  <c r="AK29" i="1" s="1"/>
  <c r="AK38" i="1" s="1"/>
  <c r="AT94" i="1"/>
  <c r="AN95" i="1" l="1"/>
  <c r="J39" i="2"/>
  <c r="AN94" i="1"/>
  <c r="AN99" i="1" s="1"/>
  <c r="AG99" i="1"/>
</calcChain>
</file>

<file path=xl/sharedStrings.xml><?xml version="1.0" encoding="utf-8"?>
<sst xmlns="http://schemas.openxmlformats.org/spreadsheetml/2006/main" count="871" uniqueCount="248">
  <si>
    <t>Export Komplet</t>
  </si>
  <si>
    <t/>
  </si>
  <si>
    <t>2.0</t>
  </si>
  <si>
    <t>False</t>
  </si>
  <si>
    <t>{1ca0b80a-e4e0-4a15-add6-e77ba65f07b3}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</si>
  <si>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</si>
  <si>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</si>
  <si>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</si>
  <si>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</si>
  <si>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</si>
  <si>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</si>
  <si>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</si>
  <si>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</si>
  <si>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</si>
  <si>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Lednice - Genová banka - stat.zajištění části sklepa</t>
  </si>
  <si>
    <t>KSO:</t>
  </si>
  <si>
    <t>CC-CZ:</t>
  </si>
  <si>
    <t>Místo:</t>
  </si>
  <si>
    <t>Lednice</t>
  </si>
  <si>
    <t>Datum:</t>
  </si>
  <si>
    <t>28. 7. 2020</t>
  </si>
  <si>
    <t>Zadavatel:</t>
  </si>
  <si>
    <t>IČ:</t>
  </si>
  <si>
    <t>Mendelova univerzita v Brně</t>
  </si>
  <si>
    <t>DIČ:</t>
  </si>
  <si>
    <t>Zhotovitel:</t>
  </si>
  <si>
    <t>OK Atelier, s.r.o.</t>
  </si>
  <si>
    <t>Projektant:</t>
  </si>
  <si>
    <t xml:space="preserve"> 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</si>
  <si>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</si>
  <si>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</si>
  <si>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</si>
  <si>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</si>
  <si>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</si>
  <si>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</si>
  <si>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</si>
  <si>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</si>
  <si>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</si>
  <si>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</si>
  <si>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</si>
  <si>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</si>
  <si>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</si>
  <si>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</si>
  <si>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</si>
  <si>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</si>
  <si>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</si>
  <si>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</si>
  <si>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</si>
  <si>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</si>
  <si>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</si>
  <si>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</si>
  <si>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</si>
  <si>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</si>
  <si>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</si>
  <si>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</si>
  <si>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</si>
  <si>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</si>
  <si>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</si>
  <si>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</si>
  <si>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</si>
  <si>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</si>
  <si>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</si>
  <si>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</si>
  <si>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</si>
  <si>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</si>
  <si>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</si>
  <si>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</si>
  <si>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</si>
  <si>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</si>
  <si>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</si>
  <si>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</si>
  <si>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</si>
  <si>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</si>
  <si>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</si>
  <si>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</si>
  <si>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</si>
  <si>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</si>
  <si>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</si>
  <si>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</si>
  <si>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</si>
  <si>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</si>
  <si>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</si>
  <si>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</si>
  <si>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</si>
  <si>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Celkové náklady za stavbu 1) + 2)</t>
  </si>
  <si>
    <t>2</t>
  </si>
  <si>
    <t>KRYCÍ LIST SOUPISU PRACÍ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</si>
  <si>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</si>
  <si>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</si>
  <si>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</si>
  <si>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</si>
  <si>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</si>
  <si>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</si>
  <si>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</si>
  <si>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</si>
  <si>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</si>
  <si>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</si>
  <si>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</si>
  <si>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</si>
  <si>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</si>
  <si>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</si>
  <si>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2) Ostatní náklady</t>
  </si>
  <si>
    <t>Zařízení staveniště</t>
  </si>
  <si>
    <t>VRN</t>
  </si>
  <si>
    <t>Předávací dokument.</t>
  </si>
  <si>
    <t>Přesun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</si>
  <si>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</si>
  <si>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</si>
  <si>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</si>
  <si>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</si>
  <si>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</si>
  <si>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</si>
  <si>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</si>
  <si>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</si>
  <si>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</si>
  <si>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</si>
  <si>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</si>
  <si>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</si>
  <si>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</si>
  <si>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</si>
  <si>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</si>
  <si>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</si>
  <si>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</si>
  <si>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</si>
  <si>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171201221</t>
  </si>
  <si>
    <t>Poplatek za uložení na skládce (skládkovné) zeminy a kamení kód odpadu 17 05 04</t>
  </si>
  <si>
    <t>t</t>
  </si>
  <si>
    <t>4</t>
  </si>
  <si>
    <t>450530359</t>
  </si>
  <si>
    <t>VV</t>
  </si>
  <si>
    <t>10,395*2,0</t>
  </si>
  <si>
    <t>3</t>
  </si>
  <si>
    <t>Svislé a kompletní konstrukce</t>
  </si>
  <si>
    <t>317353192</t>
  </si>
  <si>
    <t xml:space="preserve">Příplatek bednění oblouku z překližek </t>
  </si>
  <si>
    <t>m2</t>
  </si>
  <si>
    <t>-870962908</t>
  </si>
  <si>
    <t>334352111</t>
  </si>
  <si>
    <t>Bednění oblouků z překližek - zřízení</t>
  </si>
  <si>
    <t>1942366963</t>
  </si>
  <si>
    <t>((8*0,25)*2)*6</t>
  </si>
  <si>
    <t>334352211</t>
  </si>
  <si>
    <t>Bednění oblouků z překližek - odstranění</t>
  </si>
  <si>
    <t>-488095218</t>
  </si>
  <si>
    <t>5</t>
  </si>
  <si>
    <t>358315115</t>
  </si>
  <si>
    <t>Bourání  otvorů z prostého betonu plochy přes 4 m2</t>
  </si>
  <si>
    <t>m3</t>
  </si>
  <si>
    <t>-1432577974</t>
  </si>
  <si>
    <t>(4,95*1)*6</t>
  </si>
  <si>
    <t>29,70*0,35</t>
  </si>
  <si>
    <t>Vodorovné konstrukce</t>
  </si>
  <si>
    <t>6</t>
  </si>
  <si>
    <t>452313161</t>
  </si>
  <si>
    <t>Podkladní beton prostý tř. C 25/30 do 10cm</t>
  </si>
  <si>
    <t>-196229733</t>
  </si>
  <si>
    <t>((4,95*1,0)*6)*0,05</t>
  </si>
  <si>
    <t>9</t>
  </si>
  <si>
    <t>Ostatní konstrukce a práce, bourání</t>
  </si>
  <si>
    <t>7</t>
  </si>
  <si>
    <t>949101111</t>
  </si>
  <si>
    <t>Lešení pomocné pro objekty pozemních staveb s lešeňovou podlahou v do 1,9 m zatížení do 150 kg/m2</t>
  </si>
  <si>
    <t>-2143085234</t>
  </si>
  <si>
    <t>((5*1)*2)*6</t>
  </si>
  <si>
    <t>8</t>
  </si>
  <si>
    <t>977211112</t>
  </si>
  <si>
    <t>Prořez DIA hl. do 350 mm</t>
  </si>
  <si>
    <t>m</t>
  </si>
  <si>
    <t>73133625</t>
  </si>
  <si>
    <t>(4,95*2)*6</t>
  </si>
  <si>
    <t>985132411</t>
  </si>
  <si>
    <t>Očištění ploch líce kleneb a podhledů stlačeným vzduchem</t>
  </si>
  <si>
    <t>828112732</t>
  </si>
  <si>
    <t>8,20*6</t>
  </si>
  <si>
    <t>10</t>
  </si>
  <si>
    <t>985142113</t>
  </si>
  <si>
    <t>Vysekání spojovací hmoty ze spár zdiva hl do 40 mm dl přes 12 m/m2</t>
  </si>
  <si>
    <t>-1434903420</t>
  </si>
  <si>
    <t>11</t>
  </si>
  <si>
    <t>985312111</t>
  </si>
  <si>
    <t>Stěrka k vyrovnání žeber tl 2 mm</t>
  </si>
  <si>
    <t>-1755358840</t>
  </si>
  <si>
    <t>49,20+24,0</t>
  </si>
  <si>
    <t>12</t>
  </si>
  <si>
    <t>985331211</t>
  </si>
  <si>
    <t>Dodatečné vlepování betonářské výztuže D 8 mm do chemické malty včetně vyvrtání otvoru</t>
  </si>
  <si>
    <t>2011842461</t>
  </si>
  <si>
    <t>"pol.7" 468*0,25</t>
  </si>
  <si>
    <t>13</t>
  </si>
  <si>
    <t>985511113</t>
  </si>
  <si>
    <t>1704620125</t>
  </si>
  <si>
    <t>(4,95*1,0)*6</t>
  </si>
  <si>
    <t>8,20*6,0</t>
  </si>
  <si>
    <t>Součet</t>
  </si>
  <si>
    <t>14</t>
  </si>
  <si>
    <t>985511113R</t>
  </si>
  <si>
    <t>Reprofilace podlahy tl. 50mm</t>
  </si>
  <si>
    <t>-1786885880</t>
  </si>
  <si>
    <t>985511119</t>
  </si>
  <si>
    <t>-1184865414</t>
  </si>
  <si>
    <t>(25-5)*(29,70+49,20)</t>
  </si>
  <si>
    <t>16</t>
  </si>
  <si>
    <t>985561121</t>
  </si>
  <si>
    <t>Výztuž podélná a příčná z betonářské oceli 10 505 D do 8 mm</t>
  </si>
  <si>
    <t>371739302</t>
  </si>
  <si>
    <t>46,40+717,22</t>
  </si>
  <si>
    <t>763,62*0,001</t>
  </si>
  <si>
    <t>17</t>
  </si>
  <si>
    <t>985561122</t>
  </si>
  <si>
    <t>Výztuž z betonářské oceli 10 505 D do 10 mm</t>
  </si>
  <si>
    <t>1175382003</t>
  </si>
  <si>
    <t>111,86*0,001</t>
  </si>
  <si>
    <t>18</t>
  </si>
  <si>
    <t>985561123</t>
  </si>
  <si>
    <t>Výztuž z betonářské oceli 10 505 D do 16 mm</t>
  </si>
  <si>
    <t>-614231141</t>
  </si>
  <si>
    <t>613,61*0,001</t>
  </si>
  <si>
    <t>19</t>
  </si>
  <si>
    <t>985562422</t>
  </si>
  <si>
    <t>Výztuž líce kleneb ze svařovaných sítí dvouvrstvých D drátu 6 mm oka přes 100 mm</t>
  </si>
  <si>
    <t>-1213465616</t>
  </si>
  <si>
    <t>997</t>
  </si>
  <si>
    <t>Přesun sutě</t>
  </si>
  <si>
    <t>20</t>
  </si>
  <si>
    <t>997013151</t>
  </si>
  <si>
    <t>Vnitrostaveništní doprava suti a vybouraných hmot pro budovy v do 6 m s omezením mechanizace</t>
  </si>
  <si>
    <t>44674033</t>
  </si>
  <si>
    <t>997013509</t>
  </si>
  <si>
    <t>Příplatek k odvozu suti a vybouraných hmot na skládku ZKD 1 km přes 1 km</t>
  </si>
  <si>
    <t>1672896750</t>
  </si>
  <si>
    <t>20,79*10</t>
  </si>
  <si>
    <t>22</t>
  </si>
  <si>
    <t>997013511</t>
  </si>
  <si>
    <t>Odvoz suti a vybouraných hmot z meziskládky na skládku do 1 km s naložením a se složením</t>
  </si>
  <si>
    <t>1303116947</t>
  </si>
  <si>
    <t>23</t>
  </si>
  <si>
    <t>997221131</t>
  </si>
  <si>
    <t>Vodorovná doprava vybouraných hmot nošením do 50 m</t>
  </si>
  <si>
    <t>1806603927</t>
  </si>
  <si>
    <t>998</t>
  </si>
  <si>
    <t>Přesun hmot</t>
  </si>
  <si>
    <t>24</t>
  </si>
  <si>
    <t>998018001</t>
  </si>
  <si>
    <t>Přesun hmot ruční pro budovy v do 6 m</t>
  </si>
  <si>
    <t>1791288049</t>
  </si>
  <si>
    <t>N</t>
  </si>
  <si>
    <t>Stříkaný beton ze suché směsi pevnosti 30 MPa XA1, XD1 stěn tl 50 mm stěn a pasů</t>
  </si>
  <si>
    <t>Příplatek ke stříkanému betonu ze suché směsi pevnosti 30 MPa stěn ZKD 10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</si>
</sst>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4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4" fontId="22" fillId="4" borderId="0" xfId="0" applyNumberFormat="1" applyFont="1" applyFill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4" fontId="7" fillId="5" borderId="0" xfId="0" applyNumberFormat="1" applyFont="1" applyFill="1" applyAlignment="1" applyProtection="1">
      <alignment vertical="center"/>
      <protection locked="0"/>
    </xf>
    <xf numFmtId="4" fontId="20" fillId="5" borderId="23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4" fontId="22" fillId="4" borderId="0" xfId="0" applyNumberFormat="1" applyFont="1" applyFill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opLeftCell="A58" workbookViewId="0"/>
  </sheetViews>
  <sheetFormatPr defaultRowHeight="10.199999999999999" x14ac:dyDescent="0.2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" customHeight="1" x14ac:dyDescent="0.2">
      <c r="AR2" s="209" t="s">
        <v>5</v>
      </c>
      <c r="AS2" s="210"/>
      <c r="AT2" s="210"/>
      <c r="AU2" s="210"/>
      <c r="AV2" s="210"/>
      <c r="AW2" s="210"/>
      <c r="AX2" s="210"/>
      <c r="AY2" s="210"/>
      <c r="AZ2" s="210"/>
      <c r="BA2" s="210"/>
      <c r="BB2" s="210"/>
      <c r="BC2" s="210"/>
      <c r="BD2" s="210"/>
      <c r="BE2" s="210"/>
      <c r="BS2" s="16" t="s">
        <v>6</v>
      </c>
      <c r="BT2" s="16" t="s">
        <v>7</v>
      </c>
    </row>
    <row r="3" spans="1:74" s="1" customFormat="1" ht="6.9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 x14ac:dyDescent="0.2">
      <c r="B4" s="19"/>
      <c r="D4" s="20" t="s">
        <v>9</v>
      </c>
      <c r="AR4" s="19"/>
      <c r="AS4" s="21" t="s">
        <v>10</v>
      </c>
      <c r="BS4" s="16" t="s">
        <v>11</v>
      </c>
    </row>
    <row r="5" spans="1:74" s="1" customFormat="1" ht="12" customHeight="1" x14ac:dyDescent="0.2">
      <c r="B5" s="19"/>
      <c r="D5" s="22" t="s">
        <v>12</v>
      </c>
      <c r="K5" s="215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R5" s="19"/>
      <c r="BS5" s="16" t="s">
        <v>6</v>
      </c>
    </row>
    <row r="6" spans="1:74" s="1" customFormat="1" ht="36.9" customHeight="1" x14ac:dyDescent="0.2">
      <c r="B6" s="19"/>
      <c r="D6" s="24" t="s">
        <v>13</v>
      </c>
      <c r="K6" s="216" t="s">
        <v>14</v>
      </c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R6" s="19"/>
      <c r="BS6" s="16" t="s">
        <v>6</v>
      </c>
    </row>
    <row r="7" spans="1:74" s="1" customFormat="1" ht="12" customHeight="1" x14ac:dyDescent="0.2">
      <c r="B7" s="19"/>
      <c r="D7" s="25" t="s">
        <v>15</v>
      </c>
      <c r="K7" s="23" t="s">
        <v>1</v>
      </c>
      <c r="AK7" s="25" t="s">
        <v>16</v>
      </c>
      <c r="AN7" s="23" t="s">
        <v>1</v>
      </c>
      <c r="AR7" s="19"/>
      <c r="BS7" s="16" t="s">
        <v>6</v>
      </c>
    </row>
    <row r="8" spans="1:74" s="1" customFormat="1" ht="12" customHeight="1" x14ac:dyDescent="0.2">
      <c r="B8" s="19"/>
      <c r="D8" s="25" t="s">
        <v>17</v>
      </c>
      <c r="K8" s="23" t="s">
        <v>18</v>
      </c>
      <c r="AK8" s="25" t="s">
        <v>19</v>
      </c>
      <c r="AN8" s="23" t="s">
        <v>20</v>
      </c>
      <c r="AR8" s="19"/>
      <c r="BS8" s="16" t="s">
        <v>6</v>
      </c>
    </row>
    <row r="9" spans="1:74" s="1" customFormat="1" ht="14.4" customHeight="1" x14ac:dyDescent="0.2">
      <c r="B9" s="19"/>
      <c r="AR9" s="19"/>
      <c r="BS9" s="16" t="s">
        <v>6</v>
      </c>
    </row>
    <row r="10" spans="1:74" s="1" customFormat="1" ht="12" customHeight="1" x14ac:dyDescent="0.2">
      <c r="B10" s="19"/>
      <c r="D10" s="25" t="s">
        <v>21</v>
      </c>
      <c r="AK10" s="25" t="s">
        <v>22</v>
      </c>
      <c r="AN10" s="23" t="s">
        <v>1</v>
      </c>
      <c r="AR10" s="19"/>
      <c r="BS10" s="16" t="s">
        <v>6</v>
      </c>
    </row>
    <row r="11" spans="1:74" s="1" customFormat="1" ht="18.45" customHeight="1" x14ac:dyDescent="0.2">
      <c r="B11" s="19"/>
      <c r="E11" s="23" t="s">
        <v>23</v>
      </c>
      <c r="AK11" s="25" t="s">
        <v>24</v>
      </c>
      <c r="AN11" s="23" t="s">
        <v>1</v>
      </c>
      <c r="AR11" s="19"/>
      <c r="BS11" s="16" t="s">
        <v>6</v>
      </c>
    </row>
    <row r="12" spans="1:74" s="1" customFormat="1" ht="6.9" customHeight="1" x14ac:dyDescent="0.2">
      <c r="B12" s="19"/>
      <c r="AR12" s="19"/>
      <c r="BS12" s="16" t="s">
        <v>6</v>
      </c>
    </row>
    <row r="13" spans="1:74" s="1" customFormat="1" ht="12" customHeight="1" x14ac:dyDescent="0.2">
      <c r="B13" s="19"/>
      <c r="D13" s="25" t="s">
        <v>25</v>
      </c>
      <c r="AK13" s="25" t="s">
        <v>22</v>
      </c>
      <c r="AN13" s="23" t="s">
        <v>1</v>
      </c>
      <c r="AR13" s="19"/>
      <c r="BS13" s="16" t="s">
        <v>6</v>
      </c>
    </row>
    <row r="14" spans="1:74" ht="13.2" x14ac:dyDescent="0.2">
      <c r="B14" s="19"/>
      <c r="E14" s="23" t="s">
        <v>26</v>
      </c>
      <c r="AK14" s="25" t="s">
        <v>24</v>
      </c>
      <c r="AN14" s="23" t="s">
        <v>1</v>
      </c>
      <c r="AR14" s="19"/>
      <c r="BS14" s="16" t="s">
        <v>6</v>
      </c>
    </row>
    <row r="15" spans="1:74" s="1" customFormat="1" ht="6.9" customHeight="1" x14ac:dyDescent="0.2">
      <c r="B15" s="19"/>
      <c r="AR15" s="19"/>
      <c r="BS15" s="16" t="s">
        <v>3</v>
      </c>
    </row>
    <row r="16" spans="1:74" s="1" customFormat="1" ht="12" customHeight="1" x14ac:dyDescent="0.2">
      <c r="B16" s="19"/>
      <c r="D16" s="25" t="s">
        <v>27</v>
      </c>
      <c r="AK16" s="25" t="s">
        <v>22</v>
      </c>
      <c r="AN16" s="23" t="s">
        <v>1</v>
      </c>
      <c r="AR16" s="19"/>
      <c r="BS16" s="16" t="s">
        <v>3</v>
      </c>
    </row>
    <row r="17" spans="1:71" s="1" customFormat="1" ht="18.45" customHeight="1" x14ac:dyDescent="0.2">
      <c r="B17" s="19"/>
      <c r="E17" s="23" t="s">
        <v>28</v>
      </c>
      <c r="AK17" s="25" t="s">
        <v>24</v>
      </c>
      <c r="AN17" s="23" t="s">
        <v>1</v>
      </c>
      <c r="AR17" s="19"/>
      <c r="BS17" s="16" t="s">
        <v>29</v>
      </c>
    </row>
    <row r="18" spans="1:71" s="1" customFormat="1" ht="6.9" customHeight="1" x14ac:dyDescent="0.2">
      <c r="B18" s="19"/>
      <c r="AR18" s="19"/>
      <c r="BS18" s="16" t="s">
        <v>6</v>
      </c>
    </row>
    <row r="19" spans="1:71" s="1" customFormat="1" ht="12" customHeight="1" x14ac:dyDescent="0.2">
      <c r="B19" s="19"/>
      <c r="D19" s="25" t="s">
        <v>30</v>
      </c>
      <c r="AK19" s="25" t="s">
        <v>22</v>
      </c>
      <c r="AN19" s="23" t="s">
        <v>1</v>
      </c>
      <c r="AR19" s="19"/>
      <c r="BS19" s="16" t="s">
        <v>6</v>
      </c>
    </row>
    <row r="20" spans="1:71" s="1" customFormat="1" ht="18.45" customHeight="1" x14ac:dyDescent="0.2">
      <c r="B20" s="19"/>
      <c r="E20" s="23" t="s">
        <v>28</v>
      </c>
      <c r="AK20" s="25" t="s">
        <v>24</v>
      </c>
      <c r="AN20" s="23" t="s">
        <v>1</v>
      </c>
      <c r="AR20" s="19"/>
      <c r="BS20" s="16" t="s">
        <v>29</v>
      </c>
    </row>
    <row r="21" spans="1:71" s="1" customFormat="1" ht="6.9" customHeight="1" x14ac:dyDescent="0.2">
      <c r="B21" s="19"/>
      <c r="AR21" s="19"/>
    </row>
    <row r="22" spans="1:71" s="1" customFormat="1" ht="12" customHeight="1" x14ac:dyDescent="0.2">
      <c r="B22" s="19"/>
      <c r="D22" s="25" t="s">
        <v>31</v>
      </c>
      <c r="AR22" s="19"/>
    </row>
    <row r="23" spans="1:71" s="1" customFormat="1" ht="16.5" customHeight="1" x14ac:dyDescent="0.2">
      <c r="B23" s="19"/>
      <c r="E23" s="217" t="s">
        <v>1</v>
      </c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17"/>
      <c r="AC23" s="217"/>
      <c r="AD23" s="217"/>
      <c r="AE23" s="217"/>
      <c r="AF23" s="217"/>
      <c r="AG23" s="217"/>
      <c r="AH23" s="217"/>
      <c r="AI23" s="217"/>
      <c r="AJ23" s="217"/>
      <c r="AK23" s="217"/>
      <c r="AL23" s="217"/>
      <c r="AM23" s="217"/>
      <c r="AN23" s="217"/>
      <c r="AR23" s="19"/>
    </row>
    <row r="24" spans="1:71" s="1" customFormat="1" ht="6.9" customHeight="1" x14ac:dyDescent="0.2">
      <c r="B24" s="19"/>
      <c r="AR24" s="19"/>
    </row>
    <row r="25" spans="1:71" s="1" customFormat="1" ht="6.9" customHeight="1" x14ac:dyDescent="0.2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1:71" s="1" customFormat="1" ht="14.4" customHeight="1" x14ac:dyDescent="0.2">
      <c r="B26" s="19"/>
      <c r="D26" s="28" t="s">
        <v>32</v>
      </c>
      <c r="AK26" s="218">
        <f>ROUND(AG94,2)</f>
        <v>0</v>
      </c>
      <c r="AL26" s="210"/>
      <c r="AM26" s="210"/>
      <c r="AN26" s="210"/>
      <c r="AO26" s="210"/>
      <c r="AR26" s="19"/>
    </row>
    <row r="27" spans="1:71" s="1" customFormat="1" ht="14.4" customHeight="1" x14ac:dyDescent="0.2">
      <c r="B27" s="19"/>
      <c r="D27" s="28" t="s">
        <v>33</v>
      </c>
      <c r="AK27" s="218">
        <f>ROUND(AG97, 2)</f>
        <v>0</v>
      </c>
      <c r="AL27" s="218"/>
      <c r="AM27" s="218"/>
      <c r="AN27" s="218"/>
      <c r="AO27" s="218"/>
      <c r="AR27" s="19"/>
    </row>
    <row r="28" spans="1:71" s="2" customFormat="1" ht="6.9" customHeight="1" x14ac:dyDescent="0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1"/>
      <c r="BE28" s="30"/>
    </row>
    <row r="29" spans="1:71" s="2" customFormat="1" ht="25.95" customHeight="1" x14ac:dyDescent="0.2">
      <c r="A29" s="30"/>
      <c r="B29" s="31"/>
      <c r="C29" s="30"/>
      <c r="D29" s="32" t="s">
        <v>34</v>
      </c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213">
        <f>ROUND(AK26 + AK27, 2)</f>
        <v>0</v>
      </c>
      <c r="AL29" s="214"/>
      <c r="AM29" s="214"/>
      <c r="AN29" s="214"/>
      <c r="AO29" s="214"/>
      <c r="AP29" s="30"/>
      <c r="AQ29" s="30"/>
      <c r="AR29" s="31"/>
      <c r="BE29" s="30"/>
    </row>
    <row r="30" spans="1:71" s="2" customFormat="1" ht="6.9" customHeight="1" x14ac:dyDescent="0.2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1"/>
      <c r="BE30" s="30"/>
    </row>
    <row r="31" spans="1:71" s="2" customFormat="1" ht="13.2" x14ac:dyDescent="0.2">
      <c r="A31" s="30"/>
      <c r="B31" s="31"/>
      <c r="C31" s="30"/>
      <c r="D31" s="30"/>
      <c r="E31" s="30"/>
      <c r="F31" s="30"/>
      <c r="G31" s="30"/>
      <c r="H31" s="30"/>
      <c r="I31" s="30"/>
      <c r="J31" s="30"/>
      <c r="K31" s="30"/>
      <c r="L31" s="183" t="s">
        <v>35</v>
      </c>
      <c r="M31" s="183"/>
      <c r="N31" s="183"/>
      <c r="O31" s="183"/>
      <c r="P31" s="183"/>
      <c r="Q31" s="30"/>
      <c r="R31" s="30"/>
      <c r="S31" s="30"/>
      <c r="T31" s="30"/>
      <c r="U31" s="30"/>
      <c r="V31" s="30"/>
      <c r="W31" s="183" t="s">
        <v>36</v>
      </c>
      <c r="X31" s="183"/>
      <c r="Y31" s="183"/>
      <c r="Z31" s="183"/>
      <c r="AA31" s="183"/>
      <c r="AB31" s="183"/>
      <c r="AC31" s="183"/>
      <c r="AD31" s="183"/>
      <c r="AE31" s="183"/>
      <c r="AF31" s="30"/>
      <c r="AG31" s="30"/>
      <c r="AH31" s="30"/>
      <c r="AI31" s="30"/>
      <c r="AJ31" s="30"/>
      <c r="AK31" s="183" t="s">
        <v>37</v>
      </c>
      <c r="AL31" s="183"/>
      <c r="AM31" s="183"/>
      <c r="AN31" s="183"/>
      <c r="AO31" s="183"/>
      <c r="AP31" s="30"/>
      <c r="AQ31" s="30"/>
      <c r="AR31" s="31"/>
      <c r="BE31" s="30"/>
    </row>
    <row r="32" spans="1:71" s="3" customFormat="1" ht="14.4" customHeight="1" x14ac:dyDescent="0.2">
      <c r="B32" s="35"/>
      <c r="D32" s="25" t="s">
        <v>38</v>
      </c>
      <c r="F32" s="25" t="s">
        <v>39</v>
      </c>
      <c r="L32" s="186">
        <v>0.21</v>
      </c>
      <c r="M32" s="185"/>
      <c r="N32" s="185"/>
      <c r="O32" s="185"/>
      <c r="P32" s="185"/>
      <c r="W32" s="184">
        <f>ROUND(AZ94 + SUM(CD97), 2)</f>
        <v>0</v>
      </c>
      <c r="X32" s="185"/>
      <c r="Y32" s="185"/>
      <c r="Z32" s="185"/>
      <c r="AA32" s="185"/>
      <c r="AB32" s="185"/>
      <c r="AC32" s="185"/>
      <c r="AD32" s="185"/>
      <c r="AE32" s="185"/>
      <c r="AK32" s="184">
        <f>ROUND(AV94 + SUM(BY97), 2)</f>
        <v>0</v>
      </c>
      <c r="AL32" s="185"/>
      <c r="AM32" s="185"/>
      <c r="AN32" s="185"/>
      <c r="AO32" s="185"/>
      <c r="AR32" s="35"/>
    </row>
    <row r="33" spans="1:57" s="3" customFormat="1" ht="14.4" customHeight="1" x14ac:dyDescent="0.2">
      <c r="B33" s="35"/>
      <c r="F33" s="25" t="s">
        <v>40</v>
      </c>
      <c r="L33" s="186">
        <v>0.15</v>
      </c>
      <c r="M33" s="185"/>
      <c r="N33" s="185"/>
      <c r="O33" s="185"/>
      <c r="P33" s="185"/>
      <c r="W33" s="184">
        <f>ROUND(BA94 + SUM(CE97), 2)</f>
        <v>0</v>
      </c>
      <c r="X33" s="185"/>
      <c r="Y33" s="185"/>
      <c r="Z33" s="185"/>
      <c r="AA33" s="185"/>
      <c r="AB33" s="185"/>
      <c r="AC33" s="185"/>
      <c r="AD33" s="185"/>
      <c r="AE33" s="185"/>
      <c r="AK33" s="184">
        <f>ROUND(AW94 + SUM(BZ97), 2)</f>
        <v>0</v>
      </c>
      <c r="AL33" s="185"/>
      <c r="AM33" s="185"/>
      <c r="AN33" s="185"/>
      <c r="AO33" s="185"/>
      <c r="AR33" s="35"/>
    </row>
    <row r="34" spans="1:57" s="3" customFormat="1" ht="14.4" hidden="1" customHeight="1" x14ac:dyDescent="0.2">
      <c r="B34" s="35"/>
      <c r="F34" s="25" t="s">
        <v>41</v>
      </c>
      <c r="L34" s="186">
        <v>0.21</v>
      </c>
      <c r="M34" s="185"/>
      <c r="N34" s="185"/>
      <c r="O34" s="185"/>
      <c r="P34" s="185"/>
      <c r="W34" s="184">
        <f>ROUND(BB94 + SUM(CF97), 2)</f>
        <v>0</v>
      </c>
      <c r="X34" s="185"/>
      <c r="Y34" s="185"/>
      <c r="Z34" s="185"/>
      <c r="AA34" s="185"/>
      <c r="AB34" s="185"/>
      <c r="AC34" s="185"/>
      <c r="AD34" s="185"/>
      <c r="AE34" s="185"/>
      <c r="AK34" s="184">
        <v>0</v>
      </c>
      <c r="AL34" s="185"/>
      <c r="AM34" s="185"/>
      <c r="AN34" s="185"/>
      <c r="AO34" s="185"/>
      <c r="AR34" s="35"/>
    </row>
    <row r="35" spans="1:57" s="3" customFormat="1" ht="14.4" hidden="1" customHeight="1" x14ac:dyDescent="0.2">
      <c r="B35" s="35"/>
      <c r="F35" s="25" t="s">
        <v>42</v>
      </c>
      <c r="L35" s="186">
        <v>0.15</v>
      </c>
      <c r="M35" s="185"/>
      <c r="N35" s="185"/>
      <c r="O35" s="185"/>
      <c r="P35" s="185"/>
      <c r="W35" s="184">
        <f>ROUND(BC94 + SUM(CG97), 2)</f>
        <v>0</v>
      </c>
      <c r="X35" s="185"/>
      <c r="Y35" s="185"/>
      <c r="Z35" s="185"/>
      <c r="AA35" s="185"/>
      <c r="AB35" s="185"/>
      <c r="AC35" s="185"/>
      <c r="AD35" s="185"/>
      <c r="AE35" s="185"/>
      <c r="AK35" s="184">
        <v>0</v>
      </c>
      <c r="AL35" s="185"/>
      <c r="AM35" s="185"/>
      <c r="AN35" s="185"/>
      <c r="AO35" s="185"/>
      <c r="AR35" s="35"/>
    </row>
    <row r="36" spans="1:57" s="3" customFormat="1" ht="14.4" hidden="1" customHeight="1" x14ac:dyDescent="0.2">
      <c r="B36" s="35"/>
      <c r="F36" s="25" t="s">
        <v>43</v>
      </c>
      <c r="L36" s="186">
        <v>0</v>
      </c>
      <c r="M36" s="185"/>
      <c r="N36" s="185"/>
      <c r="O36" s="185"/>
      <c r="P36" s="185"/>
      <c r="W36" s="184">
        <f>ROUND(BD94 + SUM(CH97), 2)</f>
        <v>0</v>
      </c>
      <c r="X36" s="185"/>
      <c r="Y36" s="185"/>
      <c r="Z36" s="185"/>
      <c r="AA36" s="185"/>
      <c r="AB36" s="185"/>
      <c r="AC36" s="185"/>
      <c r="AD36" s="185"/>
      <c r="AE36" s="185"/>
      <c r="AK36" s="184">
        <v>0</v>
      </c>
      <c r="AL36" s="185"/>
      <c r="AM36" s="185"/>
      <c r="AN36" s="185"/>
      <c r="AO36" s="185"/>
      <c r="AR36" s="35"/>
    </row>
    <row r="37" spans="1:57" s="2" customFormat="1" ht="6.9" customHeight="1" x14ac:dyDescent="0.2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2" customFormat="1" ht="25.95" customHeight="1" x14ac:dyDescent="0.2">
      <c r="A38" s="30"/>
      <c r="B38" s="31"/>
      <c r="C38" s="36"/>
      <c r="D38" s="37" t="s">
        <v>44</v>
      </c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9" t="s">
        <v>45</v>
      </c>
      <c r="U38" s="38"/>
      <c r="V38" s="38"/>
      <c r="W38" s="38"/>
      <c r="X38" s="187" t="s">
        <v>46</v>
      </c>
      <c r="Y38" s="188"/>
      <c r="Z38" s="188"/>
      <c r="AA38" s="188"/>
      <c r="AB38" s="188"/>
      <c r="AC38" s="38"/>
      <c r="AD38" s="38"/>
      <c r="AE38" s="38"/>
      <c r="AF38" s="38"/>
      <c r="AG38" s="38"/>
      <c r="AH38" s="38"/>
      <c r="AI38" s="38"/>
      <c r="AJ38" s="38"/>
      <c r="AK38" s="189">
        <f>SUM(AK29:AK36)</f>
        <v>0</v>
      </c>
      <c r="AL38" s="188"/>
      <c r="AM38" s="188"/>
      <c r="AN38" s="188"/>
      <c r="AO38" s="190"/>
      <c r="AP38" s="36"/>
      <c r="AQ38" s="36"/>
      <c r="AR38" s="31"/>
      <c r="BE38" s="30"/>
    </row>
    <row r="39" spans="1:57" s="2" customFormat="1" ht="6.9" customHeight="1" x14ac:dyDescent="0.2">
      <c r="A39" s="30"/>
      <c r="B39" s="31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1"/>
      <c r="BE39" s="30"/>
    </row>
    <row r="40" spans="1:57" s="2" customFormat="1" ht="14.4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1"/>
      <c r="BE40" s="30"/>
    </row>
    <row r="41" spans="1:57" s="1" customFormat="1" ht="14.4" customHeight="1" x14ac:dyDescent="0.2">
      <c r="B41" s="19"/>
      <c r="AR41" s="19"/>
    </row>
    <row r="42" spans="1:57" s="1" customFormat="1" ht="14.4" customHeight="1" x14ac:dyDescent="0.2">
      <c r="B42" s="19"/>
      <c r="AR42" s="19"/>
    </row>
    <row r="43" spans="1:57" s="1" customFormat="1" ht="14.4" customHeight="1" x14ac:dyDescent="0.2">
      <c r="B43" s="19"/>
      <c r="AR43" s="19"/>
    </row>
    <row r="44" spans="1:57" s="1" customFormat="1" ht="14.4" customHeight="1" x14ac:dyDescent="0.2">
      <c r="B44" s="19"/>
      <c r="AR44" s="19"/>
    </row>
    <row r="45" spans="1:57" s="1" customFormat="1" ht="14.4" customHeight="1" x14ac:dyDescent="0.2">
      <c r="B45" s="19"/>
      <c r="AR45" s="19"/>
    </row>
    <row r="46" spans="1:57" s="1" customFormat="1" ht="14.4" customHeight="1" x14ac:dyDescent="0.2">
      <c r="B46" s="19"/>
      <c r="AR46" s="19"/>
    </row>
    <row r="47" spans="1:57" s="1" customFormat="1" ht="14.4" customHeight="1" x14ac:dyDescent="0.2">
      <c r="B47" s="19"/>
      <c r="AR47" s="19"/>
    </row>
    <row r="48" spans="1:57" s="1" customFormat="1" ht="14.4" customHeight="1" x14ac:dyDescent="0.2">
      <c r="B48" s="19"/>
      <c r="AR48" s="19"/>
    </row>
    <row r="49" spans="1:57" s="2" customFormat="1" ht="14.4" customHeight="1" x14ac:dyDescent="0.2">
      <c r="B49" s="40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40"/>
    </row>
    <row r="50" spans="1:57" x14ac:dyDescent="0.2">
      <c r="B50" s="19"/>
      <c r="AR50" s="19"/>
    </row>
    <row r="51" spans="1:57" x14ac:dyDescent="0.2">
      <c r="B51" s="19"/>
      <c r="AR51" s="19"/>
    </row>
    <row r="52" spans="1:57" x14ac:dyDescent="0.2">
      <c r="B52" s="19"/>
      <c r="AR52" s="19"/>
    </row>
    <row r="53" spans="1:57" x14ac:dyDescent="0.2">
      <c r="B53" s="19"/>
      <c r="AR53" s="19"/>
    </row>
    <row r="54" spans="1:57" x14ac:dyDescent="0.2">
      <c r="B54" s="19"/>
      <c r="AR54" s="19"/>
    </row>
    <row r="55" spans="1:57" x14ac:dyDescent="0.2">
      <c r="B55" s="19"/>
      <c r="AR55" s="19"/>
    </row>
    <row r="56" spans="1:57" x14ac:dyDescent="0.2">
      <c r="B56" s="19"/>
      <c r="AR56" s="19"/>
    </row>
    <row r="57" spans="1:57" x14ac:dyDescent="0.2">
      <c r="B57" s="19"/>
      <c r="AR57" s="19"/>
    </row>
    <row r="58" spans="1:57" x14ac:dyDescent="0.2">
      <c r="B58" s="19"/>
      <c r="AR58" s="19"/>
    </row>
    <row r="59" spans="1:57" x14ac:dyDescent="0.2">
      <c r="B59" s="19"/>
      <c r="AR59" s="19"/>
    </row>
    <row r="60" spans="1:57" s="2" customFormat="1" ht="13.2" x14ac:dyDescent="0.2">
      <c r="A60" s="30"/>
      <c r="B60" s="31"/>
      <c r="C60" s="30"/>
      <c r="D60" s="43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49</v>
      </c>
      <c r="AI60" s="33"/>
      <c r="AJ60" s="33"/>
      <c r="AK60" s="33"/>
      <c r="AL60" s="33"/>
      <c r="AM60" s="43" t="s">
        <v>50</v>
      </c>
      <c r="AN60" s="33"/>
      <c r="AO60" s="33"/>
      <c r="AP60" s="30"/>
      <c r="AQ60" s="30"/>
      <c r="AR60" s="31"/>
      <c r="BE60" s="30"/>
    </row>
    <row r="61" spans="1:57" x14ac:dyDescent="0.2">
      <c r="B61" s="19"/>
      <c r="AR61" s="19"/>
    </row>
    <row r="62" spans="1:57" x14ac:dyDescent="0.2">
      <c r="B62" s="19"/>
      <c r="AR62" s="19"/>
    </row>
    <row r="63" spans="1:57" x14ac:dyDescent="0.2">
      <c r="B63" s="19"/>
      <c r="AR63" s="19"/>
    </row>
    <row r="64" spans="1:57" s="2" customFormat="1" ht="13.2" x14ac:dyDescent="0.2">
      <c r="A64" s="30"/>
      <c r="B64" s="31"/>
      <c r="C64" s="30"/>
      <c r="D64" s="41" t="s">
        <v>51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52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 x14ac:dyDescent="0.2">
      <c r="B65" s="19"/>
      <c r="AR65" s="19"/>
    </row>
    <row r="66" spans="1:57" x14ac:dyDescent="0.2">
      <c r="B66" s="19"/>
      <c r="AR66" s="19"/>
    </row>
    <row r="67" spans="1:57" x14ac:dyDescent="0.2">
      <c r="B67" s="19"/>
      <c r="AR67" s="19"/>
    </row>
    <row r="68" spans="1:57" x14ac:dyDescent="0.2">
      <c r="B68" s="19"/>
      <c r="AR68" s="19"/>
    </row>
    <row r="69" spans="1:57" x14ac:dyDescent="0.2">
      <c r="B69" s="19"/>
      <c r="AR69" s="19"/>
    </row>
    <row r="70" spans="1:57" x14ac:dyDescent="0.2">
      <c r="B70" s="19"/>
      <c r="AR70" s="19"/>
    </row>
    <row r="71" spans="1:57" x14ac:dyDescent="0.2">
      <c r="B71" s="19"/>
      <c r="AR71" s="19"/>
    </row>
    <row r="72" spans="1:57" x14ac:dyDescent="0.2">
      <c r="B72" s="19"/>
      <c r="AR72" s="19"/>
    </row>
    <row r="73" spans="1:57" x14ac:dyDescent="0.2">
      <c r="B73" s="19"/>
      <c r="AR73" s="19"/>
    </row>
    <row r="74" spans="1:57" x14ac:dyDescent="0.2">
      <c r="B74" s="19"/>
      <c r="AR74" s="19"/>
    </row>
    <row r="75" spans="1:57" s="2" customFormat="1" ht="13.2" x14ac:dyDescent="0.2">
      <c r="A75" s="30"/>
      <c r="B75" s="31"/>
      <c r="C75" s="30"/>
      <c r="D75" s="43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49</v>
      </c>
      <c r="AI75" s="33"/>
      <c r="AJ75" s="33"/>
      <c r="AK75" s="33"/>
      <c r="AL75" s="33"/>
      <c r="AM75" s="43" t="s">
        <v>50</v>
      </c>
      <c r="AN75" s="33"/>
      <c r="AO75" s="33"/>
      <c r="AP75" s="30"/>
      <c r="AQ75" s="30"/>
      <c r="AR75" s="31"/>
      <c r="BE75" s="30"/>
    </row>
    <row r="76" spans="1:57" s="2" customFormat="1" x14ac:dyDescent="0.2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0" s="2" customFormat="1" ht="6.9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0" s="2" customFormat="1" ht="24.9" customHeight="1" x14ac:dyDescent="0.2">
      <c r="A82" s="30"/>
      <c r="B82" s="31"/>
      <c r="C82" s="20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0" s="2" customFormat="1" ht="6.9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0" s="4" customFormat="1" ht="12" customHeight="1" x14ac:dyDescent="0.2">
      <c r="B84" s="49"/>
      <c r="C84" s="25" t="s">
        <v>12</v>
      </c>
      <c r="L84" s="4">
        <f>K5</f>
        <v>0</v>
      </c>
      <c r="AR84" s="49"/>
    </row>
    <row r="85" spans="1:90" s="5" customFormat="1" ht="36.9" customHeight="1" x14ac:dyDescent="0.2">
      <c r="B85" s="50"/>
      <c r="C85" s="51" t="s">
        <v>13</v>
      </c>
      <c r="L85" s="191" t="str">
        <f>K6</f>
        <v>Lednice - Genová banka - stat.zajištění části sklepa</v>
      </c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  <c r="AF85" s="192"/>
      <c r="AG85" s="192"/>
      <c r="AH85" s="192"/>
      <c r="AI85" s="192"/>
      <c r="AJ85" s="192"/>
      <c r="AK85" s="192"/>
      <c r="AL85" s="192"/>
      <c r="AM85" s="192"/>
      <c r="AN85" s="192"/>
      <c r="AO85" s="192"/>
      <c r="AR85" s="50"/>
    </row>
    <row r="86" spans="1:90" s="2" customFormat="1" ht="6.9" customHeight="1" x14ac:dyDescent="0.2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0" s="2" customFormat="1" ht="12" customHeight="1" x14ac:dyDescent="0.2">
      <c r="A87" s="30"/>
      <c r="B87" s="31"/>
      <c r="C87" s="25" t="s">
        <v>17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>Lednice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19</v>
      </c>
      <c r="AJ87" s="30"/>
      <c r="AK87" s="30"/>
      <c r="AL87" s="30"/>
      <c r="AM87" s="193" t="str">
        <f>IF(AN8= "","",AN8)</f>
        <v>28. 7. 2020</v>
      </c>
      <c r="AN87" s="193"/>
      <c r="AO87" s="30"/>
      <c r="AP87" s="30"/>
      <c r="AQ87" s="30"/>
      <c r="AR87" s="31"/>
      <c r="BE87" s="30"/>
    </row>
    <row r="88" spans="1:90" s="2" customFormat="1" ht="6.9" customHeight="1" x14ac:dyDescent="0.2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0" s="2" customFormat="1" ht="15.15" customHeight="1" x14ac:dyDescent="0.2">
      <c r="A89" s="30"/>
      <c r="B89" s="31"/>
      <c r="C89" s="25" t="s">
        <v>21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Mendelova univerzita v Brně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27</v>
      </c>
      <c r="AJ89" s="30"/>
      <c r="AK89" s="30"/>
      <c r="AL89" s="30"/>
      <c r="AM89" s="194" t="str">
        <f>IF(E17="","",E17)</f>
        <v xml:space="preserve"> </v>
      </c>
      <c r="AN89" s="195"/>
      <c r="AO89" s="195"/>
      <c r="AP89" s="195"/>
      <c r="AQ89" s="30"/>
      <c r="AR89" s="31"/>
      <c r="AS89" s="199" t="s">
        <v>54</v>
      </c>
      <c r="AT89" s="200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0" s="2" customFormat="1" ht="15.15" customHeight="1" x14ac:dyDescent="0.2">
      <c r="A90" s="30"/>
      <c r="B90" s="31"/>
      <c r="C90" s="25" t="s">
        <v>25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>OK Atelier, s.r.o.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30</v>
      </c>
      <c r="AJ90" s="30"/>
      <c r="AK90" s="30"/>
      <c r="AL90" s="30"/>
      <c r="AM90" s="194" t="str">
        <f>IF(E20="","",E20)</f>
        <v xml:space="preserve"> </v>
      </c>
      <c r="AN90" s="195"/>
      <c r="AO90" s="195"/>
      <c r="AP90" s="195"/>
      <c r="AQ90" s="30"/>
      <c r="AR90" s="31"/>
      <c r="AS90" s="201"/>
      <c r="AT90" s="202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0" s="2" customFormat="1" ht="10.95" customHeight="1" x14ac:dyDescent="0.2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01"/>
      <c r="AT91" s="202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0" s="2" customFormat="1" ht="29.25" customHeight="1" x14ac:dyDescent="0.2">
      <c r="A92" s="30"/>
      <c r="B92" s="31"/>
      <c r="C92" s="203" t="s">
        <v>55</v>
      </c>
      <c r="D92" s="204"/>
      <c r="E92" s="204"/>
      <c r="F92" s="204"/>
      <c r="G92" s="204"/>
      <c r="H92" s="58"/>
      <c r="I92" s="205" t="s">
        <v>56</v>
      </c>
      <c r="J92" s="204"/>
      <c r="K92" s="204"/>
      <c r="L92" s="204"/>
      <c r="M92" s="204"/>
      <c r="N92" s="204"/>
      <c r="O92" s="204"/>
      <c r="P92" s="204"/>
      <c r="Q92" s="204"/>
      <c r="R92" s="204"/>
      <c r="S92" s="204"/>
      <c r="T92" s="204"/>
      <c r="U92" s="204"/>
      <c r="V92" s="204"/>
      <c r="W92" s="204"/>
      <c r="X92" s="204"/>
      <c r="Y92" s="204"/>
      <c r="Z92" s="204"/>
      <c r="AA92" s="204"/>
      <c r="AB92" s="204"/>
      <c r="AC92" s="204"/>
      <c r="AD92" s="204"/>
      <c r="AE92" s="204"/>
      <c r="AF92" s="204"/>
      <c r="AG92" s="206" t="s">
        <v>57</v>
      </c>
      <c r="AH92" s="204"/>
      <c r="AI92" s="204"/>
      <c r="AJ92" s="204"/>
      <c r="AK92" s="204"/>
      <c r="AL92" s="204"/>
      <c r="AM92" s="204"/>
      <c r="AN92" s="205" t="s">
        <v>58</v>
      </c>
      <c r="AO92" s="204"/>
      <c r="AP92" s="207"/>
      <c r="AQ92" s="59" t="s">
        <v>59</v>
      </c>
      <c r="AR92" s="31"/>
      <c r="AS92" s="60" t="s">
        <v>60</v>
      </c>
      <c r="AT92" s="61" t="s">
        <v>61</v>
      </c>
      <c r="AU92" s="61" t="s">
        <v>62</v>
      </c>
      <c r="AV92" s="61" t="s">
        <v>63</v>
      </c>
      <c r="AW92" s="61" t="s">
        <v>64</v>
      </c>
      <c r="AX92" s="61" t="s">
        <v>65</v>
      </c>
      <c r="AY92" s="61" t="s">
        <v>66</v>
      </c>
      <c r="AZ92" s="61" t="s">
        <v>67</v>
      </c>
      <c r="BA92" s="61" t="s">
        <v>68</v>
      </c>
      <c r="BB92" s="61" t="s">
        <v>69</v>
      </c>
      <c r="BC92" s="61" t="s">
        <v>70</v>
      </c>
      <c r="BD92" s="62" t="s">
        <v>71</v>
      </c>
      <c r="BE92" s="30"/>
    </row>
    <row r="93" spans="1:90" s="2" customFormat="1" ht="10.95" customHeight="1" x14ac:dyDescent="0.2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0" s="6" customFormat="1" ht="32.4" customHeight="1" x14ac:dyDescent="0.2">
      <c r="B94" s="66"/>
      <c r="C94" s="67" t="s">
        <v>72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197">
        <f>ROUND(AG95,2)</f>
        <v>0</v>
      </c>
      <c r="AH94" s="197"/>
      <c r="AI94" s="197"/>
      <c r="AJ94" s="197"/>
      <c r="AK94" s="197"/>
      <c r="AL94" s="197"/>
      <c r="AM94" s="197"/>
      <c r="AN94" s="198">
        <f>SUM(AG94,AT94)</f>
        <v>0</v>
      </c>
      <c r="AO94" s="198"/>
      <c r="AP94" s="198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1233.3689400000001</v>
      </c>
      <c r="AV94" s="72">
        <f>ROUND(AZ94*L32,2)</f>
        <v>0</v>
      </c>
      <c r="AW94" s="72">
        <f>ROUND(BA94*L33,2)</f>
        <v>0</v>
      </c>
      <c r="AX94" s="72">
        <f>ROUND(BB94*L32,2)</f>
        <v>0</v>
      </c>
      <c r="AY94" s="72">
        <f>ROUND(BC94*L33,2)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73</v>
      </c>
      <c r="BT94" s="75" t="s">
        <v>74</v>
      </c>
      <c r="BV94" s="75" t="s">
        <v>75</v>
      </c>
      <c r="BW94" s="75" t="s">
        <v>4</v>
      </c>
      <c r="BX94" s="75" t="s">
        <v>76</v>
      </c>
      <c r="CL94" s="75" t="s">
        <v>1</v>
      </c>
    </row>
    <row r="95" spans="1:90" s="7" customFormat="1" ht="24.75" customHeight="1" x14ac:dyDescent="0.2">
      <c r="A95" s="76" t="s">
        <v>77</v>
      </c>
      <c r="B95" s="77"/>
      <c r="C95" s="78"/>
      <c r="D95" s="196" t="s">
        <v>245</v>
      </c>
      <c r="E95" s="196"/>
      <c r="F95" s="196"/>
      <c r="G95" s="196"/>
      <c r="H95" s="196"/>
      <c r="I95" s="79"/>
      <c r="J95" s="196" t="s">
        <v>14</v>
      </c>
      <c r="K95" s="196"/>
      <c r="L95" s="196"/>
      <c r="M95" s="196"/>
      <c r="N95" s="196"/>
      <c r="O95" s="196"/>
      <c r="P95" s="196"/>
      <c r="Q95" s="196"/>
      <c r="R95" s="196"/>
      <c r="S95" s="196"/>
      <c r="T95" s="196"/>
      <c r="U95" s="196"/>
      <c r="V95" s="196"/>
      <c r="W95" s="196"/>
      <c r="X95" s="196"/>
      <c r="Y95" s="196"/>
      <c r="Z95" s="196"/>
      <c r="AA95" s="196"/>
      <c r="AB95" s="196"/>
      <c r="AC95" s="196"/>
      <c r="AD95" s="196"/>
      <c r="AE95" s="196"/>
      <c r="AF95" s="196"/>
      <c r="AG95" s="211">
        <f>'Lednice - Ge...'!J30</f>
        <v>0</v>
      </c>
      <c r="AH95" s="212"/>
      <c r="AI95" s="212"/>
      <c r="AJ95" s="212"/>
      <c r="AK95" s="212"/>
      <c r="AL95" s="212"/>
      <c r="AM95" s="212"/>
      <c r="AN95" s="211">
        <f>SUM(AG95,AT95)</f>
        <v>0</v>
      </c>
      <c r="AO95" s="212"/>
      <c r="AP95" s="212"/>
      <c r="AQ95" s="80" t="s">
        <v>78</v>
      </c>
      <c r="AR95" s="77"/>
      <c r="AS95" s="81">
        <v>0</v>
      </c>
      <c r="AT95" s="82">
        <f>ROUND(SUM(AV95:AW95),2)</f>
        <v>0</v>
      </c>
      <c r="AU95" s="83">
        <f>'Lednice - Ge...'!P126</f>
        <v>1233.368937</v>
      </c>
      <c r="AV95" s="82">
        <f>'Lednice - Ge...'!J33</f>
        <v>0</v>
      </c>
      <c r="AW95" s="82">
        <f>'Lednice - Ge...'!J34</f>
        <v>0</v>
      </c>
      <c r="AX95" s="82">
        <f>'Lednice - Ge...'!J35</f>
        <v>0</v>
      </c>
      <c r="AY95" s="82">
        <f>'Lednice - Ge...'!J36</f>
        <v>0</v>
      </c>
      <c r="AZ95" s="82">
        <f>'Lednice - Ge...'!F33</f>
        <v>0</v>
      </c>
      <c r="BA95" s="82">
        <f>'Lednice - Ge...'!F34</f>
        <v>0</v>
      </c>
      <c r="BB95" s="82">
        <f>'Lednice - Ge...'!F35</f>
        <v>0</v>
      </c>
      <c r="BC95" s="82">
        <f>'Lednice - Ge...'!F36</f>
        <v>0</v>
      </c>
      <c r="BD95" s="84">
        <f>'Lednice - Ge...'!F37</f>
        <v>0</v>
      </c>
      <c r="BT95" s="85" t="s">
        <v>79</v>
      </c>
      <c r="BU95" s="85" t="s">
        <v>80</v>
      </c>
      <c r="BV95" s="85" t="s">
        <v>75</v>
      </c>
      <c r="BW95" s="85" t="s">
        <v>4</v>
      </c>
      <c r="BX95" s="85" t="s">
        <v>76</v>
      </c>
      <c r="CL95" s="85" t="s">
        <v>1</v>
      </c>
    </row>
    <row r="96" spans="1:90" x14ac:dyDescent="0.2">
      <c r="B96" s="19"/>
      <c r="AR96" s="19"/>
    </row>
    <row r="97" spans="1:57" s="2" customFormat="1" ht="30" customHeight="1" x14ac:dyDescent="0.2">
      <c r="A97" s="30"/>
      <c r="B97" s="31"/>
      <c r="C97" s="67" t="s">
        <v>81</v>
      </c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198">
        <v>0</v>
      </c>
      <c r="AH97" s="198"/>
      <c r="AI97" s="198"/>
      <c r="AJ97" s="198"/>
      <c r="AK97" s="198"/>
      <c r="AL97" s="198"/>
      <c r="AM97" s="198"/>
      <c r="AN97" s="198">
        <v>0</v>
      </c>
      <c r="AO97" s="198"/>
      <c r="AP97" s="198"/>
      <c r="AQ97" s="86"/>
      <c r="AR97" s="31"/>
      <c r="AS97" s="60" t="s">
        <v>82</v>
      </c>
      <c r="AT97" s="61" t="s">
        <v>83</v>
      </c>
      <c r="AU97" s="61" t="s">
        <v>38</v>
      </c>
      <c r="AV97" s="62" t="s">
        <v>61</v>
      </c>
      <c r="AW97" s="30"/>
      <c r="AX97" s="30"/>
      <c r="AY97" s="30"/>
      <c r="AZ97" s="30"/>
      <c r="BA97" s="30"/>
      <c r="BB97" s="30"/>
      <c r="BC97" s="30"/>
      <c r="BD97" s="30"/>
      <c r="BE97" s="30"/>
    </row>
    <row r="98" spans="1:57" s="2" customFormat="1" ht="10.95" customHeight="1" x14ac:dyDescent="0.2">
      <c r="A98" s="30"/>
      <c r="B98" s="31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  <c r="AG98" s="30"/>
      <c r="AH98" s="30"/>
      <c r="AI98" s="30"/>
      <c r="AJ98" s="30"/>
      <c r="AK98" s="30"/>
      <c r="AL98" s="30"/>
      <c r="AM98" s="30"/>
      <c r="AN98" s="30"/>
      <c r="AO98" s="30"/>
      <c r="AP98" s="30"/>
      <c r="AQ98" s="30"/>
      <c r="AR98" s="31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</row>
    <row r="99" spans="1:57" s="2" customFormat="1" ht="30" customHeight="1" x14ac:dyDescent="0.2">
      <c r="A99" s="30"/>
      <c r="B99" s="31"/>
      <c r="C99" s="87" t="s">
        <v>84</v>
      </c>
      <c r="D99" s="88"/>
      <c r="E99" s="88"/>
      <c r="F99" s="88"/>
      <c r="G99" s="88"/>
      <c r="H99" s="88"/>
      <c r="I99" s="88"/>
      <c r="J99" s="88"/>
      <c r="K99" s="88"/>
      <c r="L99" s="88"/>
      <c r="M99" s="88"/>
      <c r="N99" s="88"/>
      <c r="O99" s="88"/>
      <c r="P99" s="88"/>
      <c r="Q99" s="88"/>
      <c r="R99" s="88"/>
      <c r="S99" s="88"/>
      <c r="T99" s="88"/>
      <c r="U99" s="8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208">
        <f>ROUND(AG94 + AG97, 2)</f>
        <v>0</v>
      </c>
      <c r="AH99" s="208"/>
      <c r="AI99" s="208"/>
      <c r="AJ99" s="208"/>
      <c r="AK99" s="208"/>
      <c r="AL99" s="208"/>
      <c r="AM99" s="208"/>
      <c r="AN99" s="208">
        <f>ROUND(AN94 + AN97, 2)</f>
        <v>0</v>
      </c>
      <c r="AO99" s="208"/>
      <c r="AP99" s="208"/>
      <c r="AQ99" s="88"/>
      <c r="AR99" s="31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</row>
    <row r="100" spans="1:57" s="2" customFormat="1" ht="6.9" customHeight="1" x14ac:dyDescent="0.2">
      <c r="A100" s="30"/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46"/>
      <c r="AO100" s="46"/>
      <c r="AP100" s="46"/>
      <c r="AQ100" s="46"/>
      <c r="AR100" s="31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</row>
  </sheetData>
  <mergeCells count="46">
    <mergeCell ref="AG97:AM97"/>
    <mergeCell ref="AN97:AP97"/>
    <mergeCell ref="AG99:AM99"/>
    <mergeCell ref="AN99:AP99"/>
    <mergeCell ref="AR2:BE2"/>
    <mergeCell ref="AN95:AP95"/>
    <mergeCell ref="AG95:AM95"/>
    <mergeCell ref="AK29:AO29"/>
    <mergeCell ref="K5:AO5"/>
    <mergeCell ref="K6:AO6"/>
    <mergeCell ref="E23:AN23"/>
    <mergeCell ref="AK26:AO26"/>
    <mergeCell ref="AK27:AO27"/>
    <mergeCell ref="D95:H95"/>
    <mergeCell ref="J95:AF95"/>
    <mergeCell ref="AG94:AM94"/>
    <mergeCell ref="AN94:AP94"/>
    <mergeCell ref="AS89:AT91"/>
    <mergeCell ref="AM90:AP90"/>
    <mergeCell ref="C92:G92"/>
    <mergeCell ref="I92:AF92"/>
    <mergeCell ref="AG92:AM92"/>
    <mergeCell ref="AN92:AP92"/>
    <mergeCell ref="X38:AB38"/>
    <mergeCell ref="AK38:AO38"/>
    <mergeCell ref="L85:AO85"/>
    <mergeCell ref="AM87:AN87"/>
    <mergeCell ref="AM89:AP89"/>
    <mergeCell ref="W35:AE35"/>
    <mergeCell ref="AK35:AO35"/>
    <mergeCell ref="L35:P35"/>
    <mergeCell ref="W36:AE36"/>
    <mergeCell ref="AK36:AO36"/>
    <mergeCell ref="L36:P36"/>
    <mergeCell ref="W33:AE33"/>
    <mergeCell ref="AK33:AO33"/>
    <mergeCell ref="L33:P33"/>
    <mergeCell ref="W34:AE34"/>
    <mergeCell ref="AK34:AO34"/>
    <mergeCell ref="L34:P34"/>
    <mergeCell ref="L31:P31"/>
    <mergeCell ref="W31:AE31"/>
    <mergeCell ref="AK31:AO31"/>
    <mergeCell ref="W32:AE32"/>
    <mergeCell ref="AK32:AO32"/>
    <mergeCell ref="L32:P32"/>
  </mergeCells>
  <hyperlinks>
    <hyperlink ref="A95" location="'N_2020_422 - Lednice - G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2"/>
  <sheetViews>
    <sheetView showGridLines="0" tabSelected="1" workbookViewId="0">
      <selection activeCell="F164" sqref="F164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x14ac:dyDescent="0.2">
      <c r="A1" s="90"/>
    </row>
    <row r="2" spans="1:46" s="1" customFormat="1" ht="36.9" customHeight="1" x14ac:dyDescent="0.2">
      <c r="L2" s="209" t="s">
        <v>5</v>
      </c>
      <c r="M2" s="210"/>
      <c r="N2" s="210"/>
      <c r="O2" s="210"/>
      <c r="P2" s="210"/>
      <c r="Q2" s="210"/>
      <c r="R2" s="210"/>
      <c r="S2" s="210"/>
      <c r="T2" s="210"/>
      <c r="U2" s="210"/>
      <c r="V2" s="210"/>
      <c r="AT2" s="16" t="s">
        <v>4</v>
      </c>
    </row>
    <row r="3" spans="1:46" s="1" customFormat="1" ht="6.9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1:46" s="1" customFormat="1" ht="24.9" customHeight="1" x14ac:dyDescent="0.2">
      <c r="B4" s="19"/>
      <c r="D4" s="20" t="s">
        <v>86</v>
      </c>
      <c r="L4" s="19"/>
      <c r="M4" s="91" t="s">
        <v>10</v>
      </c>
      <c r="AT4" s="16" t="s">
        <v>3</v>
      </c>
    </row>
    <row r="5" spans="1:46" s="1" customFormat="1" ht="6.9" customHeight="1" x14ac:dyDescent="0.2">
      <c r="B5" s="19"/>
      <c r="L5" s="19"/>
    </row>
    <row r="6" spans="1:46" s="2" customFormat="1" ht="12" customHeight="1" x14ac:dyDescent="0.2">
      <c r="A6" s="30"/>
      <c r="B6" s="31"/>
      <c r="C6" s="30"/>
      <c r="D6" s="25" t="s">
        <v>13</v>
      </c>
      <c r="E6" s="30"/>
      <c r="F6" s="30"/>
      <c r="G6" s="30"/>
      <c r="H6" s="30"/>
      <c r="I6" s="30"/>
      <c r="J6" s="30"/>
      <c r="K6" s="30"/>
      <c r="L6" s="4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46" s="2" customFormat="1" ht="16.5" customHeight="1" x14ac:dyDescent="0.2">
      <c r="A7" s="30"/>
      <c r="B7" s="31"/>
      <c r="C7" s="30"/>
      <c r="D7" s="30"/>
      <c r="E7" s="191" t="s">
        <v>14</v>
      </c>
      <c r="F7" s="220"/>
      <c r="G7" s="220"/>
      <c r="H7" s="220"/>
      <c r="I7" s="30"/>
      <c r="J7" s="30"/>
      <c r="K7" s="30"/>
      <c r="L7" s="4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46" s="2" customFormat="1" x14ac:dyDescent="0.2">
      <c r="A8" s="30"/>
      <c r="B8" s="31"/>
      <c r="C8" s="30"/>
      <c r="D8" s="30"/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2" customHeight="1" x14ac:dyDescent="0.2">
      <c r="A9" s="30"/>
      <c r="B9" s="31"/>
      <c r="C9" s="30"/>
      <c r="D9" s="25" t="s">
        <v>15</v>
      </c>
      <c r="E9" s="30"/>
      <c r="F9" s="23" t="s">
        <v>1</v>
      </c>
      <c r="G9" s="30"/>
      <c r="H9" s="30"/>
      <c r="I9" s="25" t="s">
        <v>16</v>
      </c>
      <c r="J9" s="23" t="s">
        <v>1</v>
      </c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 x14ac:dyDescent="0.2">
      <c r="A10" s="30"/>
      <c r="B10" s="31"/>
      <c r="C10" s="30"/>
      <c r="D10" s="25" t="s">
        <v>17</v>
      </c>
      <c r="E10" s="30"/>
      <c r="F10" s="23" t="s">
        <v>18</v>
      </c>
      <c r="G10" s="30"/>
      <c r="H10" s="30"/>
      <c r="I10" s="25" t="s">
        <v>19</v>
      </c>
      <c r="J10" s="53" t="str">
        <f>'Rekapitulace stavby'!AN8</f>
        <v>28. 7. 2020</v>
      </c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0.95" customHeight="1" x14ac:dyDescent="0.2">
      <c r="A11" s="30"/>
      <c r="B11" s="31"/>
      <c r="C11" s="30"/>
      <c r="D11" s="30"/>
      <c r="E11" s="30"/>
      <c r="F11" s="30"/>
      <c r="G11" s="30"/>
      <c r="H11" s="30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 x14ac:dyDescent="0.2">
      <c r="A12" s="30"/>
      <c r="B12" s="31"/>
      <c r="C12" s="30"/>
      <c r="D12" s="25" t="s">
        <v>21</v>
      </c>
      <c r="E12" s="30"/>
      <c r="F12" s="30"/>
      <c r="G12" s="30"/>
      <c r="H12" s="30"/>
      <c r="I12" s="25" t="s">
        <v>22</v>
      </c>
      <c r="J12" s="23" t="s">
        <v>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8" customHeight="1" x14ac:dyDescent="0.2">
      <c r="A13" s="30"/>
      <c r="B13" s="31"/>
      <c r="C13" s="30"/>
      <c r="D13" s="30"/>
      <c r="E13" s="23" t="s">
        <v>23</v>
      </c>
      <c r="F13" s="30"/>
      <c r="G13" s="30"/>
      <c r="H13" s="30"/>
      <c r="I13" s="25" t="s">
        <v>24</v>
      </c>
      <c r="J13" s="23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6.9" customHeight="1" x14ac:dyDescent="0.2">
      <c r="A14" s="30"/>
      <c r="B14" s="31"/>
      <c r="C14" s="30"/>
      <c r="D14" s="30"/>
      <c r="E14" s="30"/>
      <c r="F14" s="30"/>
      <c r="G14" s="30"/>
      <c r="H14" s="30"/>
      <c r="I14" s="30"/>
      <c r="J14" s="30"/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2" customHeight="1" x14ac:dyDescent="0.2">
      <c r="A15" s="30"/>
      <c r="B15" s="31"/>
      <c r="C15" s="30"/>
      <c r="D15" s="25" t="s">
        <v>25</v>
      </c>
      <c r="E15" s="30"/>
      <c r="F15" s="30"/>
      <c r="G15" s="30"/>
      <c r="H15" s="30"/>
      <c r="I15" s="25" t="s">
        <v>22</v>
      </c>
      <c r="J15" s="23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8" customHeight="1" x14ac:dyDescent="0.2">
      <c r="A16" s="30"/>
      <c r="B16" s="31"/>
      <c r="C16" s="30"/>
      <c r="D16" s="30"/>
      <c r="E16" s="23" t="s">
        <v>26</v>
      </c>
      <c r="F16" s="30"/>
      <c r="G16" s="30"/>
      <c r="H16" s="30"/>
      <c r="I16" s="25" t="s">
        <v>24</v>
      </c>
      <c r="J16" s="23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6.9" customHeight="1" x14ac:dyDescent="0.2">
      <c r="A17" s="30"/>
      <c r="B17" s="31"/>
      <c r="C17" s="30"/>
      <c r="D17" s="30"/>
      <c r="E17" s="30"/>
      <c r="F17" s="30"/>
      <c r="G17" s="30"/>
      <c r="H17" s="30"/>
      <c r="I17" s="30"/>
      <c r="J17" s="30"/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 x14ac:dyDescent="0.2">
      <c r="A18" s="30"/>
      <c r="B18" s="31"/>
      <c r="C18" s="30"/>
      <c r="D18" s="25" t="s">
        <v>27</v>
      </c>
      <c r="E18" s="30"/>
      <c r="F18" s="30"/>
      <c r="G18" s="30"/>
      <c r="H18" s="30"/>
      <c r="I18" s="25" t="s">
        <v>22</v>
      </c>
      <c r="J18" s="23" t="str">
        <f>IF('Rekapitulace stavby'!AN16="","",'Rekapitulace stavby'!AN16)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 x14ac:dyDescent="0.2">
      <c r="A19" s="30"/>
      <c r="B19" s="31"/>
      <c r="C19" s="30"/>
      <c r="D19" s="30"/>
      <c r="E19" s="23" t="str">
        <f>IF('Rekapitulace stavby'!E17="","",'Rekapitulace stavby'!E17)</f>
        <v xml:space="preserve"> </v>
      </c>
      <c r="F19" s="30"/>
      <c r="G19" s="30"/>
      <c r="H19" s="30"/>
      <c r="I19" s="25" t="s">
        <v>24</v>
      </c>
      <c r="J19" s="23" t="str">
        <f>IF('Rekapitulace stavby'!AN17="","",'Rekapitulace stavby'!AN17)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" customHeight="1" x14ac:dyDescent="0.2">
      <c r="A20" s="30"/>
      <c r="B20" s="31"/>
      <c r="C20" s="30"/>
      <c r="D20" s="30"/>
      <c r="E20" s="30"/>
      <c r="F20" s="30"/>
      <c r="G20" s="30"/>
      <c r="H20" s="30"/>
      <c r="I20" s="30"/>
      <c r="J20" s="30"/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 x14ac:dyDescent="0.2">
      <c r="A21" s="30"/>
      <c r="B21" s="31"/>
      <c r="C21" s="30"/>
      <c r="D21" s="25" t="s">
        <v>30</v>
      </c>
      <c r="E21" s="30"/>
      <c r="F21" s="30"/>
      <c r="G21" s="30"/>
      <c r="H21" s="30"/>
      <c r="I21" s="25" t="s">
        <v>22</v>
      </c>
      <c r="J21" s="23" t="str">
        <f>IF('Rekapitulace stavby'!AN19="","",'Rekapitulace stavby'!AN19)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 x14ac:dyDescent="0.2">
      <c r="A22" s="30"/>
      <c r="B22" s="31"/>
      <c r="C22" s="30"/>
      <c r="D22" s="30"/>
      <c r="E22" s="23" t="str">
        <f>IF('Rekapitulace stavby'!E20="","",'Rekapitulace stavby'!E20)</f>
        <v xml:space="preserve"> </v>
      </c>
      <c r="F22" s="30"/>
      <c r="G22" s="30"/>
      <c r="H22" s="30"/>
      <c r="I22" s="25" t="s">
        <v>24</v>
      </c>
      <c r="J22" s="23" t="str">
        <f>IF('Rekapitulace stavby'!AN20="","",'Rekapitulace stavby'!AN20)</f>
        <v/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" customHeight="1" x14ac:dyDescent="0.2">
      <c r="A23" s="30"/>
      <c r="B23" s="31"/>
      <c r="C23" s="30"/>
      <c r="D23" s="30"/>
      <c r="E23" s="30"/>
      <c r="F23" s="30"/>
      <c r="G23" s="30"/>
      <c r="H23" s="30"/>
      <c r="I23" s="30"/>
      <c r="J23" s="30"/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 x14ac:dyDescent="0.2">
      <c r="A24" s="30"/>
      <c r="B24" s="31"/>
      <c r="C24" s="30"/>
      <c r="D24" s="25" t="s">
        <v>31</v>
      </c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8" customFormat="1" ht="16.5" customHeight="1" x14ac:dyDescent="0.2">
      <c r="A25" s="92"/>
      <c r="B25" s="93"/>
      <c r="C25" s="92"/>
      <c r="D25" s="92"/>
      <c r="E25" s="217" t="s">
        <v>1</v>
      </c>
      <c r="F25" s="217"/>
      <c r="G25" s="217"/>
      <c r="H25" s="217"/>
      <c r="I25" s="92"/>
      <c r="J25" s="92"/>
      <c r="K25" s="92"/>
      <c r="L25" s="94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</row>
    <row r="26" spans="1:31" s="2" customFormat="1" ht="6.9" customHeight="1" x14ac:dyDescent="0.2">
      <c r="A26" s="30"/>
      <c r="B26" s="31"/>
      <c r="C26" s="30"/>
      <c r="D26" s="30"/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" customHeight="1" x14ac:dyDescent="0.2">
      <c r="A27" s="30"/>
      <c r="B27" s="31"/>
      <c r="C27" s="30"/>
      <c r="D27" s="64"/>
      <c r="E27" s="64"/>
      <c r="F27" s="64"/>
      <c r="G27" s="64"/>
      <c r="H27" s="64"/>
      <c r="I27" s="64"/>
      <c r="J27" s="64"/>
      <c r="K27" s="64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4.4" customHeight="1" x14ac:dyDescent="0.2">
      <c r="A28" s="30"/>
      <c r="B28" s="31"/>
      <c r="C28" s="30"/>
      <c r="D28" s="23" t="s">
        <v>87</v>
      </c>
      <c r="E28" s="30"/>
      <c r="F28" s="30"/>
      <c r="G28" s="30"/>
      <c r="H28" s="30"/>
      <c r="I28" s="30"/>
      <c r="J28" s="29">
        <f>J94</f>
        <v>0</v>
      </c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14.4" customHeight="1" x14ac:dyDescent="0.2">
      <c r="A29" s="30"/>
      <c r="B29" s="31"/>
      <c r="C29" s="30"/>
      <c r="D29" s="28" t="s">
        <v>88</v>
      </c>
      <c r="E29" s="30"/>
      <c r="F29" s="30"/>
      <c r="G29" s="30"/>
      <c r="H29" s="30"/>
      <c r="I29" s="30"/>
      <c r="J29" s="29">
        <f>J104</f>
        <v>0</v>
      </c>
      <c r="K29" s="30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 x14ac:dyDescent="0.2">
      <c r="A30" s="30"/>
      <c r="B30" s="31"/>
      <c r="C30" s="30"/>
      <c r="D30" s="95" t="s">
        <v>34</v>
      </c>
      <c r="E30" s="30"/>
      <c r="F30" s="30"/>
      <c r="G30" s="30"/>
      <c r="H30" s="30"/>
      <c r="I30" s="30"/>
      <c r="J30" s="69">
        <f>ROUND(J28 + J29,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" customHeight="1" x14ac:dyDescent="0.2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" customHeight="1" x14ac:dyDescent="0.2">
      <c r="A33" s="30"/>
      <c r="B33" s="31"/>
      <c r="C33" s="30"/>
      <c r="D33" s="96" t="s">
        <v>38</v>
      </c>
      <c r="E33" s="25" t="s">
        <v>39</v>
      </c>
      <c r="F33" s="97">
        <f>ROUND((SUM(BE104:BE108) + SUM(BE126:BE181)),  2)</f>
        <v>0</v>
      </c>
      <c r="G33" s="30"/>
      <c r="H33" s="30"/>
      <c r="I33" s="98">
        <v>0.21</v>
      </c>
      <c r="J33" s="97">
        <f>ROUND(((SUM(BE104:BE108) + SUM(BE126:BE181))*I33),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" customHeight="1" x14ac:dyDescent="0.2">
      <c r="A34" s="30"/>
      <c r="B34" s="31"/>
      <c r="C34" s="30"/>
      <c r="D34" s="30"/>
      <c r="E34" s="25" t="s">
        <v>40</v>
      </c>
      <c r="F34" s="97">
        <f>ROUND((SUM(BF104:BF108) + SUM(BF126:BF181)),  2)</f>
        <v>0</v>
      </c>
      <c r="G34" s="30"/>
      <c r="H34" s="30"/>
      <c r="I34" s="98">
        <v>0.15</v>
      </c>
      <c r="J34" s="97">
        <f>ROUND(((SUM(BF104:BF108) + SUM(BF126:BF181))*I34),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" hidden="1" customHeight="1" x14ac:dyDescent="0.2">
      <c r="A35" s="30"/>
      <c r="B35" s="31"/>
      <c r="C35" s="30"/>
      <c r="D35" s="30"/>
      <c r="E35" s="25" t="s">
        <v>41</v>
      </c>
      <c r="F35" s="97">
        <f>ROUND((SUM(BG104:BG108) + SUM(BG126:BG181)),  2)</f>
        <v>0</v>
      </c>
      <c r="G35" s="30"/>
      <c r="H35" s="30"/>
      <c r="I35" s="98">
        <v>0.21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" hidden="1" customHeight="1" x14ac:dyDescent="0.2">
      <c r="A36" s="30"/>
      <c r="B36" s="31"/>
      <c r="C36" s="30"/>
      <c r="D36" s="30"/>
      <c r="E36" s="25" t="s">
        <v>42</v>
      </c>
      <c r="F36" s="97">
        <f>ROUND((SUM(BH104:BH108) + SUM(BH126:BH181)),  2)</f>
        <v>0</v>
      </c>
      <c r="G36" s="30"/>
      <c r="H36" s="30"/>
      <c r="I36" s="98">
        <v>0.15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" hidden="1" customHeight="1" x14ac:dyDescent="0.2">
      <c r="A37" s="30"/>
      <c r="B37" s="31"/>
      <c r="C37" s="30"/>
      <c r="D37" s="30"/>
      <c r="E37" s="25" t="s">
        <v>43</v>
      </c>
      <c r="F37" s="97">
        <f>ROUND((SUM(BI104:BI108) + SUM(BI126:BI181)),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" customHeight="1" x14ac:dyDescent="0.2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 x14ac:dyDescent="0.2">
      <c r="A39" s="30"/>
      <c r="B39" s="31"/>
      <c r="C39" s="88"/>
      <c r="D39" s="99" t="s">
        <v>44</v>
      </c>
      <c r="E39" s="58"/>
      <c r="F39" s="58"/>
      <c r="G39" s="100" t="s">
        <v>45</v>
      </c>
      <c r="H39" s="101" t="s">
        <v>46</v>
      </c>
      <c r="I39" s="58"/>
      <c r="J39" s="102">
        <f>SUM(J30:J37)</f>
        <v>0</v>
      </c>
      <c r="K39" s="103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" customHeight="1" x14ac:dyDescent="0.2">
      <c r="B41" s="19"/>
      <c r="L41" s="19"/>
    </row>
    <row r="42" spans="1:31" s="1" customFormat="1" ht="14.4" customHeight="1" x14ac:dyDescent="0.2">
      <c r="B42" s="19"/>
      <c r="L42" s="19"/>
    </row>
    <row r="43" spans="1:31" s="1" customFormat="1" ht="14.4" customHeight="1" x14ac:dyDescent="0.2">
      <c r="B43" s="19"/>
      <c r="L43" s="19"/>
    </row>
    <row r="44" spans="1:31" s="1" customFormat="1" ht="14.4" customHeight="1" x14ac:dyDescent="0.2">
      <c r="B44" s="19"/>
      <c r="L44" s="19"/>
    </row>
    <row r="45" spans="1:31" s="1" customFormat="1" ht="14.4" customHeight="1" x14ac:dyDescent="0.2">
      <c r="B45" s="19"/>
      <c r="L45" s="19"/>
    </row>
    <row r="46" spans="1:31" s="1" customFormat="1" ht="14.4" customHeight="1" x14ac:dyDescent="0.2">
      <c r="B46" s="19"/>
      <c r="L46" s="19"/>
    </row>
    <row r="47" spans="1:31" s="1" customFormat="1" ht="14.4" customHeight="1" x14ac:dyDescent="0.2">
      <c r="B47" s="19"/>
      <c r="L47" s="19"/>
    </row>
    <row r="48" spans="1:31" s="1" customFormat="1" ht="14.4" customHeight="1" x14ac:dyDescent="0.2">
      <c r="B48" s="19"/>
      <c r="L48" s="19"/>
    </row>
    <row r="49" spans="1:31" s="1" customFormat="1" ht="14.4" customHeight="1" x14ac:dyDescent="0.2">
      <c r="B49" s="19"/>
      <c r="L49" s="19"/>
    </row>
    <row r="50" spans="1:31" s="2" customFormat="1" ht="14.4" customHeight="1" x14ac:dyDescent="0.2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2" customFormat="1" ht="13.2" x14ac:dyDescent="0.2">
      <c r="A61" s="30"/>
      <c r="B61" s="31"/>
      <c r="C61" s="30"/>
      <c r="D61" s="43" t="s">
        <v>49</v>
      </c>
      <c r="E61" s="33"/>
      <c r="F61" s="104" t="s">
        <v>50</v>
      </c>
      <c r="G61" s="43" t="s">
        <v>49</v>
      </c>
      <c r="H61" s="33"/>
      <c r="I61" s="33"/>
      <c r="J61" s="105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2" customFormat="1" ht="13.2" x14ac:dyDescent="0.2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2" customFormat="1" ht="13.2" x14ac:dyDescent="0.2">
      <c r="A76" s="30"/>
      <c r="B76" s="31"/>
      <c r="C76" s="30"/>
      <c r="D76" s="43" t="s">
        <v>49</v>
      </c>
      <c r="E76" s="33"/>
      <c r="F76" s="104" t="s">
        <v>50</v>
      </c>
      <c r="G76" s="43" t="s">
        <v>49</v>
      </c>
      <c r="H76" s="33"/>
      <c r="I76" s="33"/>
      <c r="J76" s="105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" customHeight="1" x14ac:dyDescent="0.2">
      <c r="A82" s="30"/>
      <c r="B82" s="31"/>
      <c r="C82" s="20" t="s">
        <v>89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 x14ac:dyDescent="0.2">
      <c r="A84" s="30"/>
      <c r="B84" s="31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 x14ac:dyDescent="0.2">
      <c r="A85" s="30"/>
      <c r="B85" s="31"/>
      <c r="C85" s="30"/>
      <c r="D85" s="30"/>
      <c r="E85" s="191" t="str">
        <f>E7</f>
        <v>Lednice - Genová banka - stat.zajištění části sklepa</v>
      </c>
      <c r="F85" s="220"/>
      <c r="G85" s="220"/>
      <c r="H85" s="22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6.9" customHeight="1" x14ac:dyDescent="0.2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2" customHeight="1" x14ac:dyDescent="0.2">
      <c r="A87" s="30"/>
      <c r="B87" s="31"/>
      <c r="C87" s="25" t="s">
        <v>17</v>
      </c>
      <c r="D87" s="30"/>
      <c r="E87" s="30"/>
      <c r="F87" s="23" t="str">
        <f>F10</f>
        <v>Lednice</v>
      </c>
      <c r="G87" s="30"/>
      <c r="H87" s="30"/>
      <c r="I87" s="25" t="s">
        <v>19</v>
      </c>
      <c r="J87" s="53" t="str">
        <f>IF(J10="","",J10)</f>
        <v>28. 7. 2020</v>
      </c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" customHeight="1" x14ac:dyDescent="0.2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5.15" customHeight="1" x14ac:dyDescent="0.2">
      <c r="A89" s="30"/>
      <c r="B89" s="31"/>
      <c r="C89" s="25" t="s">
        <v>21</v>
      </c>
      <c r="D89" s="30"/>
      <c r="E89" s="30"/>
      <c r="F89" s="23" t="str">
        <f>E13</f>
        <v>Mendelova univerzita v Brně</v>
      </c>
      <c r="G89" s="30"/>
      <c r="H89" s="30"/>
      <c r="I89" s="25" t="s">
        <v>27</v>
      </c>
      <c r="J89" s="26" t="str">
        <f>E19</f>
        <v xml:space="preserve"> 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5.15" customHeight="1" x14ac:dyDescent="0.2">
      <c r="A90" s="30"/>
      <c r="B90" s="31"/>
      <c r="C90" s="25" t="s">
        <v>25</v>
      </c>
      <c r="D90" s="30"/>
      <c r="E90" s="30"/>
      <c r="F90" s="23" t="str">
        <f>IF(E16="","",E16)</f>
        <v>OK Atelier, s.r.o.</v>
      </c>
      <c r="G90" s="30"/>
      <c r="H90" s="30"/>
      <c r="I90" s="25" t="s">
        <v>30</v>
      </c>
      <c r="J90" s="26" t="str">
        <f>E22</f>
        <v xml:space="preserve"> </v>
      </c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0.35" customHeight="1" x14ac:dyDescent="0.2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9.25" customHeight="1" x14ac:dyDescent="0.2">
      <c r="A92" s="30"/>
      <c r="B92" s="31"/>
      <c r="C92" s="106" t="s">
        <v>90</v>
      </c>
      <c r="D92" s="88"/>
      <c r="E92" s="88"/>
      <c r="F92" s="88"/>
      <c r="G92" s="88"/>
      <c r="H92" s="88"/>
      <c r="I92" s="88"/>
      <c r="J92" s="107" t="s">
        <v>91</v>
      </c>
      <c r="K92" s="88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 x14ac:dyDescent="0.2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2.95" customHeight="1" x14ac:dyDescent="0.2">
      <c r="A94" s="30"/>
      <c r="B94" s="31"/>
      <c r="C94" s="108" t="s">
        <v>92</v>
      </c>
      <c r="D94" s="30"/>
      <c r="E94" s="30"/>
      <c r="F94" s="30"/>
      <c r="G94" s="30"/>
      <c r="H94" s="30"/>
      <c r="I94" s="30"/>
      <c r="J94" s="69">
        <f>J126</f>
        <v>0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U94" s="16" t="s">
        <v>93</v>
      </c>
    </row>
    <row r="95" spans="1:47" s="9" customFormat="1" ht="24.9" customHeight="1" x14ac:dyDescent="0.2">
      <c r="B95" s="109"/>
      <c r="D95" s="110" t="s">
        <v>94</v>
      </c>
      <c r="E95" s="111"/>
      <c r="F95" s="111"/>
      <c r="G95" s="111"/>
      <c r="H95" s="111"/>
      <c r="I95" s="111"/>
      <c r="J95" s="112">
        <f>J127</f>
        <v>0</v>
      </c>
      <c r="L95" s="109"/>
    </row>
    <row r="96" spans="1:47" s="10" customFormat="1" ht="19.95" customHeight="1" x14ac:dyDescent="0.2">
      <c r="B96" s="113"/>
      <c r="D96" s="114" t="s">
        <v>95</v>
      </c>
      <c r="E96" s="115"/>
      <c r="F96" s="115"/>
      <c r="G96" s="115"/>
      <c r="H96" s="115"/>
      <c r="I96" s="115"/>
      <c r="J96" s="116">
        <f>J128</f>
        <v>0</v>
      </c>
      <c r="L96" s="113"/>
    </row>
    <row r="97" spans="1:65" s="10" customFormat="1" ht="19.95" customHeight="1" x14ac:dyDescent="0.2">
      <c r="B97" s="113"/>
      <c r="D97" s="114" t="s">
        <v>96</v>
      </c>
      <c r="E97" s="115"/>
      <c r="F97" s="115"/>
      <c r="G97" s="115"/>
      <c r="H97" s="115"/>
      <c r="I97" s="115"/>
      <c r="J97" s="116">
        <f>J131</f>
        <v>0</v>
      </c>
      <c r="L97" s="113"/>
    </row>
    <row r="98" spans="1:65" s="10" customFormat="1" ht="19.95" customHeight="1" x14ac:dyDescent="0.2">
      <c r="B98" s="113"/>
      <c r="D98" s="114" t="s">
        <v>97</v>
      </c>
      <c r="E98" s="115"/>
      <c r="F98" s="115"/>
      <c r="G98" s="115"/>
      <c r="H98" s="115"/>
      <c r="I98" s="115"/>
      <c r="J98" s="116">
        <f>J139</f>
        <v>0</v>
      </c>
      <c r="L98" s="113"/>
    </row>
    <row r="99" spans="1:65" s="10" customFormat="1" ht="19.95" customHeight="1" x14ac:dyDescent="0.2">
      <c r="B99" s="113"/>
      <c r="D99" s="114" t="s">
        <v>98</v>
      </c>
      <c r="E99" s="115"/>
      <c r="F99" s="115"/>
      <c r="G99" s="115"/>
      <c r="H99" s="115"/>
      <c r="I99" s="115"/>
      <c r="J99" s="116">
        <f>J142</f>
        <v>0</v>
      </c>
      <c r="L99" s="113"/>
    </row>
    <row r="100" spans="1:65" s="10" customFormat="1" ht="19.95" customHeight="1" x14ac:dyDescent="0.2">
      <c r="B100" s="113"/>
      <c r="D100" s="114" t="s">
        <v>99</v>
      </c>
      <c r="E100" s="115"/>
      <c r="F100" s="115"/>
      <c r="G100" s="115"/>
      <c r="H100" s="115"/>
      <c r="I100" s="115"/>
      <c r="J100" s="116">
        <f>J172</f>
        <v>0</v>
      </c>
      <c r="L100" s="113"/>
    </row>
    <row r="101" spans="1:65" s="10" customFormat="1" ht="19.95" customHeight="1" x14ac:dyDescent="0.2">
      <c r="B101" s="113"/>
      <c r="D101" s="114" t="s">
        <v>100</v>
      </c>
      <c r="E101" s="115"/>
      <c r="F101" s="115"/>
      <c r="G101" s="115"/>
      <c r="H101" s="115"/>
      <c r="I101" s="115"/>
      <c r="J101" s="116">
        <f>J180</f>
        <v>0</v>
      </c>
      <c r="L101" s="113"/>
    </row>
    <row r="102" spans="1:65" s="2" customFormat="1" ht="21.75" customHeight="1" x14ac:dyDescent="0.2">
      <c r="A102" s="30"/>
      <c r="B102" s="31"/>
      <c r="C102" s="30"/>
      <c r="D102" s="30"/>
      <c r="E102" s="30"/>
      <c r="F102" s="30"/>
      <c r="G102" s="30"/>
      <c r="H102" s="30"/>
      <c r="I102" s="30"/>
      <c r="J102" s="30"/>
      <c r="K102" s="30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65" s="2" customFormat="1" ht="6.9" customHeight="1" x14ac:dyDescent="0.2">
      <c r="A103" s="30"/>
      <c r="B103" s="31"/>
      <c r="C103" s="30"/>
      <c r="D103" s="30"/>
      <c r="E103" s="30"/>
      <c r="F103" s="30"/>
      <c r="G103" s="30"/>
      <c r="H103" s="30"/>
      <c r="I103" s="30"/>
      <c r="J103" s="30"/>
      <c r="K103" s="30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65" s="2" customFormat="1" ht="29.25" customHeight="1" x14ac:dyDescent="0.2">
      <c r="A104" s="30"/>
      <c r="B104" s="31"/>
      <c r="C104" s="108" t="s">
        <v>101</v>
      </c>
      <c r="D104" s="30"/>
      <c r="E104" s="30"/>
      <c r="F104" s="30"/>
      <c r="G104" s="30"/>
      <c r="H104" s="30"/>
      <c r="I104" s="30"/>
      <c r="J104" s="117">
        <f>ROUND(J105 + J106 + J107,2)</f>
        <v>0</v>
      </c>
      <c r="K104" s="30"/>
      <c r="L104" s="40"/>
      <c r="N104" s="118" t="s">
        <v>38</v>
      </c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65" s="2" customFormat="1" ht="18" customHeight="1" x14ac:dyDescent="0.2">
      <c r="A105" s="30"/>
      <c r="B105" s="119"/>
      <c r="C105" s="120"/>
      <c r="D105" s="219" t="s">
        <v>102</v>
      </c>
      <c r="E105" s="219"/>
      <c r="F105" s="219"/>
      <c r="G105" s="120"/>
      <c r="H105" s="120"/>
      <c r="I105" s="120"/>
      <c r="J105" s="181"/>
      <c r="K105" s="120"/>
      <c r="L105" s="121"/>
      <c r="M105" s="122"/>
      <c r="N105" s="123" t="s">
        <v>39</v>
      </c>
      <c r="O105" s="122"/>
      <c r="P105" s="122"/>
      <c r="Q105" s="122"/>
      <c r="R105" s="122"/>
      <c r="S105" s="120"/>
      <c r="T105" s="120"/>
      <c r="U105" s="120"/>
      <c r="V105" s="120"/>
      <c r="W105" s="120"/>
      <c r="X105" s="120"/>
      <c r="Y105" s="120"/>
      <c r="Z105" s="120"/>
      <c r="AA105" s="120"/>
      <c r="AB105" s="120"/>
      <c r="AC105" s="120"/>
      <c r="AD105" s="120"/>
      <c r="AE105" s="120"/>
      <c r="AF105" s="122"/>
      <c r="AG105" s="122"/>
      <c r="AH105" s="122"/>
      <c r="AI105" s="122"/>
      <c r="AJ105" s="122"/>
      <c r="AK105" s="122"/>
      <c r="AL105" s="122"/>
      <c r="AM105" s="122"/>
      <c r="AN105" s="122"/>
      <c r="AO105" s="122"/>
      <c r="AP105" s="122"/>
      <c r="AQ105" s="122"/>
      <c r="AR105" s="122"/>
      <c r="AS105" s="122"/>
      <c r="AT105" s="122"/>
      <c r="AU105" s="122"/>
      <c r="AV105" s="122"/>
      <c r="AW105" s="122"/>
      <c r="AX105" s="122"/>
      <c r="AY105" s="124" t="s">
        <v>103</v>
      </c>
      <c r="AZ105" s="122"/>
      <c r="BA105" s="122"/>
      <c r="BB105" s="122"/>
      <c r="BC105" s="122"/>
      <c r="BD105" s="122"/>
      <c r="BE105" s="125">
        <f>IF(N105="základní",J105,0)</f>
        <v>0</v>
      </c>
      <c r="BF105" s="125">
        <f>IF(N105="snížená",J105,0)</f>
        <v>0</v>
      </c>
      <c r="BG105" s="125">
        <f>IF(N105="zákl. přenesená",J105,0)</f>
        <v>0</v>
      </c>
      <c r="BH105" s="125">
        <f>IF(N105="sníž. přenesená",J105,0)</f>
        <v>0</v>
      </c>
      <c r="BI105" s="125">
        <f>IF(N105="nulová",J105,0)</f>
        <v>0</v>
      </c>
      <c r="BJ105" s="124" t="s">
        <v>79</v>
      </c>
      <c r="BK105" s="122"/>
      <c r="BL105" s="122"/>
      <c r="BM105" s="122"/>
    </row>
    <row r="106" spans="1:65" s="2" customFormat="1" ht="18" customHeight="1" x14ac:dyDescent="0.2">
      <c r="A106" s="30"/>
      <c r="B106" s="119"/>
      <c r="C106" s="120"/>
      <c r="D106" s="219" t="s">
        <v>104</v>
      </c>
      <c r="E106" s="219"/>
      <c r="F106" s="219"/>
      <c r="G106" s="120"/>
      <c r="H106" s="120"/>
      <c r="I106" s="120"/>
      <c r="J106" s="181"/>
      <c r="K106" s="120"/>
      <c r="L106" s="121"/>
      <c r="M106" s="122"/>
      <c r="N106" s="123" t="s">
        <v>39</v>
      </c>
      <c r="O106" s="122"/>
      <c r="P106" s="122"/>
      <c r="Q106" s="122"/>
      <c r="R106" s="122"/>
      <c r="S106" s="120"/>
      <c r="T106" s="120"/>
      <c r="U106" s="120"/>
      <c r="V106" s="120"/>
      <c r="W106" s="120"/>
      <c r="X106" s="120"/>
      <c r="Y106" s="120"/>
      <c r="Z106" s="120"/>
      <c r="AA106" s="120"/>
      <c r="AB106" s="120"/>
      <c r="AC106" s="120"/>
      <c r="AD106" s="120"/>
      <c r="AE106" s="120"/>
      <c r="AF106" s="122"/>
      <c r="AG106" s="122"/>
      <c r="AH106" s="122"/>
      <c r="AI106" s="122"/>
      <c r="AJ106" s="122"/>
      <c r="AK106" s="122"/>
      <c r="AL106" s="122"/>
      <c r="AM106" s="122"/>
      <c r="AN106" s="122"/>
      <c r="AO106" s="122"/>
      <c r="AP106" s="122"/>
      <c r="AQ106" s="122"/>
      <c r="AR106" s="122"/>
      <c r="AS106" s="122"/>
      <c r="AT106" s="122"/>
      <c r="AU106" s="122"/>
      <c r="AV106" s="122"/>
      <c r="AW106" s="122"/>
      <c r="AX106" s="122"/>
      <c r="AY106" s="124" t="s">
        <v>103</v>
      </c>
      <c r="AZ106" s="122"/>
      <c r="BA106" s="122"/>
      <c r="BB106" s="122"/>
      <c r="BC106" s="122"/>
      <c r="BD106" s="122"/>
      <c r="BE106" s="125">
        <f>IF(N106="základní",J106,0)</f>
        <v>0</v>
      </c>
      <c r="BF106" s="125">
        <f>IF(N106="snížená",J106,0)</f>
        <v>0</v>
      </c>
      <c r="BG106" s="125">
        <f>IF(N106="zákl. přenesená",J106,0)</f>
        <v>0</v>
      </c>
      <c r="BH106" s="125">
        <f>IF(N106="sníž. přenesená",J106,0)</f>
        <v>0</v>
      </c>
      <c r="BI106" s="125">
        <f>IF(N106="nulová",J106,0)</f>
        <v>0</v>
      </c>
      <c r="BJ106" s="124" t="s">
        <v>79</v>
      </c>
      <c r="BK106" s="122"/>
      <c r="BL106" s="122"/>
      <c r="BM106" s="122"/>
    </row>
    <row r="107" spans="1:65" s="2" customFormat="1" ht="18" customHeight="1" x14ac:dyDescent="0.2">
      <c r="A107" s="30"/>
      <c r="B107" s="119"/>
      <c r="C107" s="120"/>
      <c r="D107" s="219" t="s">
        <v>105</v>
      </c>
      <c r="E107" s="219"/>
      <c r="F107" s="219"/>
      <c r="G107" s="120"/>
      <c r="H107" s="120"/>
      <c r="I107" s="120"/>
      <c r="J107" s="181"/>
      <c r="K107" s="120"/>
      <c r="L107" s="121"/>
      <c r="M107" s="122"/>
      <c r="N107" s="123" t="s">
        <v>39</v>
      </c>
      <c r="O107" s="122"/>
      <c r="P107" s="122"/>
      <c r="Q107" s="122"/>
      <c r="R107" s="122"/>
      <c r="S107" s="120"/>
      <c r="T107" s="120"/>
      <c r="U107" s="120"/>
      <c r="V107" s="120"/>
      <c r="W107" s="120"/>
      <c r="X107" s="120"/>
      <c r="Y107" s="120"/>
      <c r="Z107" s="120"/>
      <c r="AA107" s="120"/>
      <c r="AB107" s="120"/>
      <c r="AC107" s="120"/>
      <c r="AD107" s="120"/>
      <c r="AE107" s="120"/>
      <c r="AF107" s="122"/>
      <c r="AG107" s="122"/>
      <c r="AH107" s="122"/>
      <c r="AI107" s="122"/>
      <c r="AJ107" s="122"/>
      <c r="AK107" s="122"/>
      <c r="AL107" s="122"/>
      <c r="AM107" s="122"/>
      <c r="AN107" s="122"/>
      <c r="AO107" s="122"/>
      <c r="AP107" s="122"/>
      <c r="AQ107" s="122"/>
      <c r="AR107" s="122"/>
      <c r="AS107" s="122"/>
      <c r="AT107" s="122"/>
      <c r="AU107" s="122"/>
      <c r="AV107" s="122"/>
      <c r="AW107" s="122"/>
      <c r="AX107" s="122"/>
      <c r="AY107" s="124" t="s">
        <v>103</v>
      </c>
      <c r="AZ107" s="122"/>
      <c r="BA107" s="122"/>
      <c r="BB107" s="122"/>
      <c r="BC107" s="122"/>
      <c r="BD107" s="122"/>
      <c r="BE107" s="125">
        <f>IF(N107="základní",J107,0)</f>
        <v>0</v>
      </c>
      <c r="BF107" s="125">
        <f>IF(N107="snížená",J107,0)</f>
        <v>0</v>
      </c>
      <c r="BG107" s="125">
        <f>IF(N107="zákl. přenesená",J107,0)</f>
        <v>0</v>
      </c>
      <c r="BH107" s="125">
        <f>IF(N107="sníž. přenesená",J107,0)</f>
        <v>0</v>
      </c>
      <c r="BI107" s="125">
        <f>IF(N107="nulová",J107,0)</f>
        <v>0</v>
      </c>
      <c r="BJ107" s="124" t="s">
        <v>79</v>
      </c>
      <c r="BK107" s="122"/>
      <c r="BL107" s="122"/>
      <c r="BM107" s="122"/>
    </row>
    <row r="108" spans="1:65" s="2" customFormat="1" ht="18" customHeight="1" x14ac:dyDescent="0.2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65" s="2" customFormat="1" ht="29.25" customHeight="1" x14ac:dyDescent="0.2">
      <c r="A109" s="30"/>
      <c r="B109" s="31"/>
      <c r="C109" s="87" t="s">
        <v>84</v>
      </c>
      <c r="D109" s="88"/>
      <c r="E109" s="88"/>
      <c r="F109" s="88"/>
      <c r="G109" s="88"/>
      <c r="H109" s="88"/>
      <c r="I109" s="88"/>
      <c r="J109" s="89">
        <f>ROUND(J94+J104,2)</f>
        <v>0</v>
      </c>
      <c r="K109" s="88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65" s="2" customFormat="1" ht="6.9" customHeight="1" x14ac:dyDescent="0.2">
      <c r="A110" s="30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63" s="2" customFormat="1" ht="6.9" customHeight="1" x14ac:dyDescent="0.2">
      <c r="A114" s="30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24.9" customHeight="1" x14ac:dyDescent="0.2">
      <c r="A115" s="30"/>
      <c r="B115" s="31"/>
      <c r="C115" s="20" t="s">
        <v>106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2" customFormat="1" ht="6.9" customHeight="1" x14ac:dyDescent="0.2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3" s="2" customFormat="1" ht="12" customHeight="1" x14ac:dyDescent="0.2">
      <c r="A117" s="30"/>
      <c r="B117" s="31"/>
      <c r="C117" s="25" t="s">
        <v>13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6.5" customHeight="1" x14ac:dyDescent="0.2">
      <c r="A118" s="30"/>
      <c r="B118" s="31"/>
      <c r="C118" s="30"/>
      <c r="D118" s="30"/>
      <c r="E118" s="191" t="str">
        <f>E7</f>
        <v>Lednice - Genová banka - stat.zajištění části sklepa</v>
      </c>
      <c r="F118" s="220"/>
      <c r="G118" s="220"/>
      <c r="H118" s="22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6.9" customHeight="1" x14ac:dyDescent="0.2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12" customHeight="1" x14ac:dyDescent="0.2">
      <c r="A120" s="30"/>
      <c r="B120" s="31"/>
      <c r="C120" s="25" t="s">
        <v>17</v>
      </c>
      <c r="D120" s="30"/>
      <c r="E120" s="30"/>
      <c r="F120" s="23" t="str">
        <f>F10</f>
        <v>Lednice</v>
      </c>
      <c r="G120" s="30"/>
      <c r="H120" s="30"/>
      <c r="I120" s="25" t="s">
        <v>19</v>
      </c>
      <c r="J120" s="53" t="str">
        <f>IF(J10="","",J10)</f>
        <v>28. 7. 2020</v>
      </c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6.9" customHeight="1" x14ac:dyDescent="0.2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15.15" customHeight="1" x14ac:dyDescent="0.2">
      <c r="A122" s="30"/>
      <c r="B122" s="31"/>
      <c r="C122" s="25" t="s">
        <v>21</v>
      </c>
      <c r="D122" s="30"/>
      <c r="E122" s="30"/>
      <c r="F122" s="23" t="str">
        <f>E13</f>
        <v>Mendelova univerzita v Brně</v>
      </c>
      <c r="G122" s="30"/>
      <c r="H122" s="30"/>
      <c r="I122" s="25" t="s">
        <v>27</v>
      </c>
      <c r="J122" s="26" t="str">
        <f>E19</f>
        <v xml:space="preserve"> </v>
      </c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15" customHeight="1" x14ac:dyDescent="0.2">
      <c r="A123" s="30"/>
      <c r="B123" s="31"/>
      <c r="C123" s="25" t="s">
        <v>25</v>
      </c>
      <c r="D123" s="30"/>
      <c r="E123" s="30"/>
      <c r="F123" s="23" t="str">
        <f>IF(E16="","",E16)</f>
        <v>OK Atelier, s.r.o.</v>
      </c>
      <c r="G123" s="30"/>
      <c r="H123" s="30"/>
      <c r="I123" s="25" t="s">
        <v>30</v>
      </c>
      <c r="J123" s="26" t="str">
        <f>E22</f>
        <v xml:space="preserve"> 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0.35" customHeight="1" x14ac:dyDescent="0.2">
      <c r="A124" s="30"/>
      <c r="B124" s="31"/>
      <c r="C124" s="30"/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11" customFormat="1" ht="29.25" customHeight="1" x14ac:dyDescent="0.2">
      <c r="A125" s="126"/>
      <c r="B125" s="127"/>
      <c r="C125" s="128" t="s">
        <v>107</v>
      </c>
      <c r="D125" s="129" t="s">
        <v>59</v>
      </c>
      <c r="E125" s="129" t="s">
        <v>55</v>
      </c>
      <c r="F125" s="129" t="s">
        <v>56</v>
      </c>
      <c r="G125" s="129" t="s">
        <v>108</v>
      </c>
      <c r="H125" s="129" t="s">
        <v>109</v>
      </c>
      <c r="I125" s="129" t="s">
        <v>110</v>
      </c>
      <c r="J125" s="130" t="s">
        <v>91</v>
      </c>
      <c r="K125" s="131" t="s">
        <v>111</v>
      </c>
      <c r="L125" s="132"/>
      <c r="M125" s="60" t="s">
        <v>1</v>
      </c>
      <c r="N125" s="61" t="s">
        <v>38</v>
      </c>
      <c r="O125" s="61" t="s">
        <v>112</v>
      </c>
      <c r="P125" s="61" t="s">
        <v>113</v>
      </c>
      <c r="Q125" s="61" t="s">
        <v>114</v>
      </c>
      <c r="R125" s="61" t="s">
        <v>115</v>
      </c>
      <c r="S125" s="61" t="s">
        <v>116</v>
      </c>
      <c r="T125" s="62" t="s">
        <v>117</v>
      </c>
      <c r="U125" s="126"/>
      <c r="V125" s="126"/>
      <c r="W125" s="126"/>
      <c r="X125" s="126"/>
      <c r="Y125" s="126"/>
      <c r="Z125" s="126"/>
      <c r="AA125" s="126"/>
      <c r="AB125" s="126"/>
      <c r="AC125" s="126"/>
      <c r="AD125" s="126"/>
      <c r="AE125" s="126"/>
    </row>
    <row r="126" spans="1:63" s="2" customFormat="1" ht="22.95" customHeight="1" x14ac:dyDescent="0.3">
      <c r="A126" s="30"/>
      <c r="B126" s="31"/>
      <c r="C126" s="67" t="s">
        <v>118</v>
      </c>
      <c r="D126" s="30"/>
      <c r="E126" s="30"/>
      <c r="F126" s="30"/>
      <c r="G126" s="30"/>
      <c r="H126" s="30"/>
      <c r="I126" s="30"/>
      <c r="J126" s="133">
        <f>BK126</f>
        <v>0</v>
      </c>
      <c r="K126" s="30"/>
      <c r="L126" s="31"/>
      <c r="M126" s="63"/>
      <c r="N126" s="54"/>
      <c r="O126" s="64"/>
      <c r="P126" s="134">
        <f>P127</f>
        <v>1233.368937</v>
      </c>
      <c r="Q126" s="64"/>
      <c r="R126" s="134">
        <f>R127</f>
        <v>2.5874024800000002</v>
      </c>
      <c r="S126" s="64"/>
      <c r="T126" s="135">
        <f>T127</f>
        <v>34.258499999999998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6" t="s">
        <v>73</v>
      </c>
      <c r="AU126" s="16" t="s">
        <v>93</v>
      </c>
      <c r="BK126" s="136">
        <f>BK127</f>
        <v>0</v>
      </c>
    </row>
    <row r="127" spans="1:63" s="12" customFormat="1" ht="25.95" customHeight="1" x14ac:dyDescent="0.25">
      <c r="B127" s="137"/>
      <c r="D127" s="138" t="s">
        <v>73</v>
      </c>
      <c r="E127" s="139" t="s">
        <v>119</v>
      </c>
      <c r="F127" s="139" t="s">
        <v>120</v>
      </c>
      <c r="J127" s="140">
        <f>BK127</f>
        <v>0</v>
      </c>
      <c r="L127" s="137"/>
      <c r="M127" s="141"/>
      <c r="N127" s="142"/>
      <c r="O127" s="142"/>
      <c r="P127" s="143">
        <f>P128+P131+P139+P142+P172+P180</f>
        <v>1233.368937</v>
      </c>
      <c r="Q127" s="142"/>
      <c r="R127" s="143">
        <f>R128+R131+R139+R142+R172+R180</f>
        <v>2.5874024800000002</v>
      </c>
      <c r="S127" s="142"/>
      <c r="T127" s="144">
        <f>T128+T131+T139+T142+T172+T180</f>
        <v>34.258499999999998</v>
      </c>
      <c r="AR127" s="138" t="s">
        <v>79</v>
      </c>
      <c r="AT127" s="145" t="s">
        <v>73</v>
      </c>
      <c r="AU127" s="145" t="s">
        <v>74</v>
      </c>
      <c r="AY127" s="138" t="s">
        <v>121</v>
      </c>
      <c r="BK127" s="146">
        <f>BK128+BK131+BK139+BK142+BK172+BK180</f>
        <v>0</v>
      </c>
    </row>
    <row r="128" spans="1:63" s="12" customFormat="1" ht="22.95" customHeight="1" x14ac:dyDescent="0.25">
      <c r="B128" s="137"/>
      <c r="D128" s="138" t="s">
        <v>73</v>
      </c>
      <c r="E128" s="147" t="s">
        <v>79</v>
      </c>
      <c r="F128" s="147" t="s">
        <v>122</v>
      </c>
      <c r="J128" s="148">
        <f>BK128</f>
        <v>0</v>
      </c>
      <c r="L128" s="137"/>
      <c r="M128" s="141"/>
      <c r="N128" s="142"/>
      <c r="O128" s="142"/>
      <c r="P128" s="143">
        <f>SUM(P129:P130)</f>
        <v>0</v>
      </c>
      <c r="Q128" s="142"/>
      <c r="R128" s="143">
        <f>SUM(R129:R130)</f>
        <v>0</v>
      </c>
      <c r="S128" s="142"/>
      <c r="T128" s="144">
        <f>SUM(T129:T130)</f>
        <v>0</v>
      </c>
      <c r="AR128" s="138" t="s">
        <v>79</v>
      </c>
      <c r="AT128" s="145" t="s">
        <v>73</v>
      </c>
      <c r="AU128" s="145" t="s">
        <v>79</v>
      </c>
      <c r="AY128" s="138" t="s">
        <v>121</v>
      </c>
      <c r="BK128" s="146">
        <f>SUM(BK129:BK130)</f>
        <v>0</v>
      </c>
    </row>
    <row r="129" spans="1:65" s="2" customFormat="1" ht="24.15" customHeight="1" x14ac:dyDescent="0.2">
      <c r="A129" s="30"/>
      <c r="B129" s="119"/>
      <c r="C129" s="149" t="s">
        <v>79</v>
      </c>
      <c r="D129" s="149" t="s">
        <v>123</v>
      </c>
      <c r="E129" s="150" t="s">
        <v>124</v>
      </c>
      <c r="F129" s="151" t="s">
        <v>125</v>
      </c>
      <c r="G129" s="152" t="s">
        <v>126</v>
      </c>
      <c r="H129" s="153">
        <v>20.79</v>
      </c>
      <c r="I129" s="182"/>
      <c r="J129" s="154">
        <f>ROUND(I129*H129,2)</f>
        <v>0</v>
      </c>
      <c r="K129" s="155"/>
      <c r="L129" s="31"/>
      <c r="M129" s="156" t="s">
        <v>1</v>
      </c>
      <c r="N129" s="157" t="s">
        <v>39</v>
      </c>
      <c r="O129" s="158">
        <v>0</v>
      </c>
      <c r="P129" s="158">
        <f>O129*H129</f>
        <v>0</v>
      </c>
      <c r="Q129" s="158">
        <v>0</v>
      </c>
      <c r="R129" s="158">
        <f>Q129*H129</f>
        <v>0</v>
      </c>
      <c r="S129" s="158">
        <v>0</v>
      </c>
      <c r="T129" s="159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60" t="s">
        <v>127</v>
      </c>
      <c r="AT129" s="160" t="s">
        <v>123</v>
      </c>
      <c r="AU129" s="160" t="s">
        <v>85</v>
      </c>
      <c r="AY129" s="16" t="s">
        <v>121</v>
      </c>
      <c r="BE129" s="161">
        <f>IF(N129="základní",J129,0)</f>
        <v>0</v>
      </c>
      <c r="BF129" s="161">
        <f>IF(N129="snížená",J129,0)</f>
        <v>0</v>
      </c>
      <c r="BG129" s="161">
        <f>IF(N129="zákl. přenesená",J129,0)</f>
        <v>0</v>
      </c>
      <c r="BH129" s="161">
        <f>IF(N129="sníž. přenesená",J129,0)</f>
        <v>0</v>
      </c>
      <c r="BI129" s="161">
        <f>IF(N129="nulová",J129,0)</f>
        <v>0</v>
      </c>
      <c r="BJ129" s="16" t="s">
        <v>79</v>
      </c>
      <c r="BK129" s="161">
        <f>ROUND(I129*H129,2)</f>
        <v>0</v>
      </c>
      <c r="BL129" s="16" t="s">
        <v>127</v>
      </c>
      <c r="BM129" s="160" t="s">
        <v>128</v>
      </c>
    </row>
    <row r="130" spans="1:65" s="13" customFormat="1" x14ac:dyDescent="0.2">
      <c r="B130" s="162"/>
      <c r="D130" s="163" t="s">
        <v>129</v>
      </c>
      <c r="E130" s="164" t="s">
        <v>1</v>
      </c>
      <c r="F130" s="165" t="s">
        <v>130</v>
      </c>
      <c r="H130" s="166">
        <v>20.79</v>
      </c>
      <c r="L130" s="162"/>
      <c r="M130" s="167"/>
      <c r="N130" s="168"/>
      <c r="O130" s="168"/>
      <c r="P130" s="168"/>
      <c r="Q130" s="168"/>
      <c r="R130" s="168"/>
      <c r="S130" s="168"/>
      <c r="T130" s="169"/>
      <c r="AT130" s="164" t="s">
        <v>129</v>
      </c>
      <c r="AU130" s="164" t="s">
        <v>85</v>
      </c>
      <c r="AV130" s="13" t="s">
        <v>85</v>
      </c>
      <c r="AW130" s="13" t="s">
        <v>29</v>
      </c>
      <c r="AX130" s="13" t="s">
        <v>79</v>
      </c>
      <c r="AY130" s="164" t="s">
        <v>121</v>
      </c>
    </row>
    <row r="131" spans="1:65" s="12" customFormat="1" ht="22.95" customHeight="1" x14ac:dyDescent="0.25">
      <c r="B131" s="137"/>
      <c r="D131" s="138" t="s">
        <v>73</v>
      </c>
      <c r="E131" s="147" t="s">
        <v>131</v>
      </c>
      <c r="F131" s="147" t="s">
        <v>132</v>
      </c>
      <c r="J131" s="148">
        <f>BK131</f>
        <v>0</v>
      </c>
      <c r="L131" s="137"/>
      <c r="M131" s="141"/>
      <c r="N131" s="142"/>
      <c r="O131" s="142"/>
      <c r="P131" s="143">
        <f>SUM(P132:P138)</f>
        <v>88.361895000000004</v>
      </c>
      <c r="Q131" s="142"/>
      <c r="R131" s="143">
        <f>SUM(R132:R138)</f>
        <v>4.4880000000000003E-2</v>
      </c>
      <c r="S131" s="142"/>
      <c r="T131" s="144">
        <f>SUM(T132:T138)</f>
        <v>22.869</v>
      </c>
      <c r="AR131" s="138" t="s">
        <v>79</v>
      </c>
      <c r="AT131" s="145" t="s">
        <v>73</v>
      </c>
      <c r="AU131" s="145" t="s">
        <v>79</v>
      </c>
      <c r="AY131" s="138" t="s">
        <v>121</v>
      </c>
      <c r="BK131" s="146">
        <f>SUM(BK132:BK138)</f>
        <v>0</v>
      </c>
    </row>
    <row r="132" spans="1:65" s="2" customFormat="1" ht="14.4" customHeight="1" x14ac:dyDescent="0.2">
      <c r="A132" s="30"/>
      <c r="B132" s="119"/>
      <c r="C132" s="149" t="s">
        <v>85</v>
      </c>
      <c r="D132" s="149" t="s">
        <v>123</v>
      </c>
      <c r="E132" s="150" t="s">
        <v>133</v>
      </c>
      <c r="F132" s="151" t="s">
        <v>134</v>
      </c>
      <c r="G132" s="152" t="s">
        <v>135</v>
      </c>
      <c r="H132" s="153">
        <v>24</v>
      </c>
      <c r="I132" s="182"/>
      <c r="J132" s="154">
        <f>ROUND(I132*H132,2)</f>
        <v>0</v>
      </c>
      <c r="K132" s="155"/>
      <c r="L132" s="31"/>
      <c r="M132" s="156" t="s">
        <v>1</v>
      </c>
      <c r="N132" s="157" t="s">
        <v>39</v>
      </c>
      <c r="O132" s="158">
        <v>0.22</v>
      </c>
      <c r="P132" s="158">
        <f>O132*H132</f>
        <v>5.28</v>
      </c>
      <c r="Q132" s="158">
        <v>5.1000000000000004E-4</v>
      </c>
      <c r="R132" s="158">
        <f>Q132*H132</f>
        <v>1.2240000000000001E-2</v>
      </c>
      <c r="S132" s="158">
        <v>0</v>
      </c>
      <c r="T132" s="159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60" t="s">
        <v>127</v>
      </c>
      <c r="AT132" s="160" t="s">
        <v>123</v>
      </c>
      <c r="AU132" s="160" t="s">
        <v>85</v>
      </c>
      <c r="AY132" s="16" t="s">
        <v>121</v>
      </c>
      <c r="BE132" s="161">
        <f>IF(N132="základní",J132,0)</f>
        <v>0</v>
      </c>
      <c r="BF132" s="161">
        <f>IF(N132="snížená",J132,0)</f>
        <v>0</v>
      </c>
      <c r="BG132" s="161">
        <f>IF(N132="zákl. přenesená",J132,0)</f>
        <v>0</v>
      </c>
      <c r="BH132" s="161">
        <f>IF(N132="sníž. přenesená",J132,0)</f>
        <v>0</v>
      </c>
      <c r="BI132" s="161">
        <f>IF(N132="nulová",J132,0)</f>
        <v>0</v>
      </c>
      <c r="BJ132" s="16" t="s">
        <v>79</v>
      </c>
      <c r="BK132" s="161">
        <f>ROUND(I132*H132,2)</f>
        <v>0</v>
      </c>
      <c r="BL132" s="16" t="s">
        <v>127</v>
      </c>
      <c r="BM132" s="160" t="s">
        <v>136</v>
      </c>
    </row>
    <row r="133" spans="1:65" s="2" customFormat="1" ht="14.4" customHeight="1" x14ac:dyDescent="0.2">
      <c r="A133" s="30"/>
      <c r="B133" s="119"/>
      <c r="C133" s="149" t="s">
        <v>131</v>
      </c>
      <c r="D133" s="149" t="s">
        <v>123</v>
      </c>
      <c r="E133" s="150" t="s">
        <v>137</v>
      </c>
      <c r="F133" s="151" t="s">
        <v>138</v>
      </c>
      <c r="G133" s="152" t="s">
        <v>135</v>
      </c>
      <c r="H133" s="153">
        <v>24</v>
      </c>
      <c r="I133" s="182"/>
      <c r="J133" s="154">
        <f>ROUND(I133*H133,2)</f>
        <v>0</v>
      </c>
      <c r="K133" s="155"/>
      <c r="L133" s="31"/>
      <c r="M133" s="156" t="s">
        <v>1</v>
      </c>
      <c r="N133" s="157" t="s">
        <v>39</v>
      </c>
      <c r="O133" s="158">
        <v>0.45400000000000001</v>
      </c>
      <c r="P133" s="158">
        <f>O133*H133</f>
        <v>10.896000000000001</v>
      </c>
      <c r="Q133" s="158">
        <v>1.32E-3</v>
      </c>
      <c r="R133" s="158">
        <f>Q133*H133</f>
        <v>3.168E-2</v>
      </c>
      <c r="S133" s="158">
        <v>0</v>
      </c>
      <c r="T133" s="159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60" t="s">
        <v>127</v>
      </c>
      <c r="AT133" s="160" t="s">
        <v>123</v>
      </c>
      <c r="AU133" s="160" t="s">
        <v>85</v>
      </c>
      <c r="AY133" s="16" t="s">
        <v>121</v>
      </c>
      <c r="BE133" s="161">
        <f>IF(N133="základní",J133,0)</f>
        <v>0</v>
      </c>
      <c r="BF133" s="161">
        <f>IF(N133="snížená",J133,0)</f>
        <v>0</v>
      </c>
      <c r="BG133" s="161">
        <f>IF(N133="zákl. přenesená",J133,0)</f>
        <v>0</v>
      </c>
      <c r="BH133" s="161">
        <f>IF(N133="sníž. přenesená",J133,0)</f>
        <v>0</v>
      </c>
      <c r="BI133" s="161">
        <f>IF(N133="nulová",J133,0)</f>
        <v>0</v>
      </c>
      <c r="BJ133" s="16" t="s">
        <v>79</v>
      </c>
      <c r="BK133" s="161">
        <f>ROUND(I133*H133,2)</f>
        <v>0</v>
      </c>
      <c r="BL133" s="16" t="s">
        <v>127</v>
      </c>
      <c r="BM133" s="160" t="s">
        <v>139</v>
      </c>
    </row>
    <row r="134" spans="1:65" s="13" customFormat="1" x14ac:dyDescent="0.2">
      <c r="B134" s="162"/>
      <c r="D134" s="163" t="s">
        <v>129</v>
      </c>
      <c r="E134" s="164" t="s">
        <v>1</v>
      </c>
      <c r="F134" s="165" t="s">
        <v>140</v>
      </c>
      <c r="H134" s="166">
        <v>24</v>
      </c>
      <c r="L134" s="162"/>
      <c r="M134" s="167"/>
      <c r="N134" s="168"/>
      <c r="O134" s="168"/>
      <c r="P134" s="168"/>
      <c r="Q134" s="168"/>
      <c r="R134" s="168"/>
      <c r="S134" s="168"/>
      <c r="T134" s="169"/>
      <c r="AT134" s="164" t="s">
        <v>129</v>
      </c>
      <c r="AU134" s="164" t="s">
        <v>85</v>
      </c>
      <c r="AV134" s="13" t="s">
        <v>85</v>
      </c>
      <c r="AW134" s="13" t="s">
        <v>29</v>
      </c>
      <c r="AX134" s="13" t="s">
        <v>79</v>
      </c>
      <c r="AY134" s="164" t="s">
        <v>121</v>
      </c>
    </row>
    <row r="135" spans="1:65" s="2" customFormat="1" ht="14.4" customHeight="1" x14ac:dyDescent="0.2">
      <c r="A135" s="30"/>
      <c r="B135" s="119"/>
      <c r="C135" s="149" t="s">
        <v>127</v>
      </c>
      <c r="D135" s="149" t="s">
        <v>123</v>
      </c>
      <c r="E135" s="150" t="s">
        <v>141</v>
      </c>
      <c r="F135" s="151" t="s">
        <v>142</v>
      </c>
      <c r="G135" s="152" t="s">
        <v>135</v>
      </c>
      <c r="H135" s="153">
        <v>24</v>
      </c>
      <c r="I135" s="182"/>
      <c r="J135" s="154">
        <f>ROUND(I135*H135,2)</f>
        <v>0</v>
      </c>
      <c r="K135" s="155"/>
      <c r="L135" s="31"/>
      <c r="M135" s="156" t="s">
        <v>1</v>
      </c>
      <c r="N135" s="157" t="s">
        <v>39</v>
      </c>
      <c r="O135" s="158">
        <v>0.192</v>
      </c>
      <c r="P135" s="158">
        <f>O135*H135</f>
        <v>4.6080000000000005</v>
      </c>
      <c r="Q135" s="158">
        <v>4.0000000000000003E-5</v>
      </c>
      <c r="R135" s="158">
        <f>Q135*H135</f>
        <v>9.6000000000000013E-4</v>
      </c>
      <c r="S135" s="158">
        <v>0</v>
      </c>
      <c r="T135" s="159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60" t="s">
        <v>127</v>
      </c>
      <c r="AT135" s="160" t="s">
        <v>123</v>
      </c>
      <c r="AU135" s="160" t="s">
        <v>85</v>
      </c>
      <c r="AY135" s="16" t="s">
        <v>121</v>
      </c>
      <c r="BE135" s="161">
        <f>IF(N135="základní",J135,0)</f>
        <v>0</v>
      </c>
      <c r="BF135" s="161">
        <f>IF(N135="snížená",J135,0)</f>
        <v>0</v>
      </c>
      <c r="BG135" s="161">
        <f>IF(N135="zákl. přenesená",J135,0)</f>
        <v>0</v>
      </c>
      <c r="BH135" s="161">
        <f>IF(N135="sníž. přenesená",J135,0)</f>
        <v>0</v>
      </c>
      <c r="BI135" s="161">
        <f>IF(N135="nulová",J135,0)</f>
        <v>0</v>
      </c>
      <c r="BJ135" s="16" t="s">
        <v>79</v>
      </c>
      <c r="BK135" s="161">
        <f>ROUND(I135*H135,2)</f>
        <v>0</v>
      </c>
      <c r="BL135" s="16" t="s">
        <v>127</v>
      </c>
      <c r="BM135" s="160" t="s">
        <v>143</v>
      </c>
    </row>
    <row r="136" spans="1:65" s="2" customFormat="1" ht="14.4" customHeight="1" x14ac:dyDescent="0.2">
      <c r="A136" s="30"/>
      <c r="B136" s="119"/>
      <c r="C136" s="149" t="s">
        <v>144</v>
      </c>
      <c r="D136" s="149" t="s">
        <v>123</v>
      </c>
      <c r="E136" s="150" t="s">
        <v>145</v>
      </c>
      <c r="F136" s="151" t="s">
        <v>146</v>
      </c>
      <c r="G136" s="152" t="s">
        <v>147</v>
      </c>
      <c r="H136" s="153">
        <v>10.395</v>
      </c>
      <c r="I136" s="182"/>
      <c r="J136" s="154">
        <f>ROUND(I136*H136,2)</f>
        <v>0</v>
      </c>
      <c r="K136" s="155"/>
      <c r="L136" s="31"/>
      <c r="M136" s="156" t="s">
        <v>1</v>
      </c>
      <c r="N136" s="157" t="s">
        <v>39</v>
      </c>
      <c r="O136" s="158">
        <v>6.5010000000000003</v>
      </c>
      <c r="P136" s="158">
        <f>O136*H136</f>
        <v>67.577894999999998</v>
      </c>
      <c r="Q136" s="158">
        <v>0</v>
      </c>
      <c r="R136" s="158">
        <f>Q136*H136</f>
        <v>0</v>
      </c>
      <c r="S136" s="158">
        <v>2.2000000000000002</v>
      </c>
      <c r="T136" s="159">
        <f>S136*H136</f>
        <v>22.869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60" t="s">
        <v>127</v>
      </c>
      <c r="AT136" s="160" t="s">
        <v>123</v>
      </c>
      <c r="AU136" s="160" t="s">
        <v>85</v>
      </c>
      <c r="AY136" s="16" t="s">
        <v>121</v>
      </c>
      <c r="BE136" s="161">
        <f>IF(N136="základní",J136,0)</f>
        <v>0</v>
      </c>
      <c r="BF136" s="161">
        <f>IF(N136="snížená",J136,0)</f>
        <v>0</v>
      </c>
      <c r="BG136" s="161">
        <f>IF(N136="zákl. přenesená",J136,0)</f>
        <v>0</v>
      </c>
      <c r="BH136" s="161">
        <f>IF(N136="sníž. přenesená",J136,0)</f>
        <v>0</v>
      </c>
      <c r="BI136" s="161">
        <f>IF(N136="nulová",J136,0)</f>
        <v>0</v>
      </c>
      <c r="BJ136" s="16" t="s">
        <v>79</v>
      </c>
      <c r="BK136" s="161">
        <f>ROUND(I136*H136,2)</f>
        <v>0</v>
      </c>
      <c r="BL136" s="16" t="s">
        <v>127</v>
      </c>
      <c r="BM136" s="160" t="s">
        <v>148</v>
      </c>
    </row>
    <row r="137" spans="1:65" s="13" customFormat="1" x14ac:dyDescent="0.2">
      <c r="B137" s="162"/>
      <c r="D137" s="163" t="s">
        <v>129</v>
      </c>
      <c r="E137" s="164" t="s">
        <v>1</v>
      </c>
      <c r="F137" s="165" t="s">
        <v>149</v>
      </c>
      <c r="H137" s="166">
        <v>29.7</v>
      </c>
      <c r="L137" s="162"/>
      <c r="M137" s="167"/>
      <c r="N137" s="168"/>
      <c r="O137" s="168"/>
      <c r="P137" s="168"/>
      <c r="Q137" s="168"/>
      <c r="R137" s="168"/>
      <c r="S137" s="168"/>
      <c r="T137" s="169"/>
      <c r="AT137" s="164" t="s">
        <v>129</v>
      </c>
      <c r="AU137" s="164" t="s">
        <v>85</v>
      </c>
      <c r="AV137" s="13" t="s">
        <v>85</v>
      </c>
      <c r="AW137" s="13" t="s">
        <v>29</v>
      </c>
      <c r="AX137" s="13" t="s">
        <v>74</v>
      </c>
      <c r="AY137" s="164" t="s">
        <v>121</v>
      </c>
    </row>
    <row r="138" spans="1:65" s="13" customFormat="1" x14ac:dyDescent="0.2">
      <c r="B138" s="162"/>
      <c r="D138" s="163" t="s">
        <v>129</v>
      </c>
      <c r="E138" s="164" t="s">
        <v>1</v>
      </c>
      <c r="F138" s="165" t="s">
        <v>150</v>
      </c>
      <c r="H138" s="166">
        <v>10.395</v>
      </c>
      <c r="L138" s="162"/>
      <c r="M138" s="167"/>
      <c r="N138" s="168"/>
      <c r="O138" s="168"/>
      <c r="P138" s="168"/>
      <c r="Q138" s="168"/>
      <c r="R138" s="168"/>
      <c r="S138" s="168"/>
      <c r="T138" s="169"/>
      <c r="AT138" s="164" t="s">
        <v>129</v>
      </c>
      <c r="AU138" s="164" t="s">
        <v>85</v>
      </c>
      <c r="AV138" s="13" t="s">
        <v>85</v>
      </c>
      <c r="AW138" s="13" t="s">
        <v>29</v>
      </c>
      <c r="AX138" s="13" t="s">
        <v>79</v>
      </c>
      <c r="AY138" s="164" t="s">
        <v>121</v>
      </c>
    </row>
    <row r="139" spans="1:65" s="12" customFormat="1" ht="22.95" customHeight="1" x14ac:dyDescent="0.25">
      <c r="B139" s="137"/>
      <c r="D139" s="138" t="s">
        <v>73</v>
      </c>
      <c r="E139" s="147" t="s">
        <v>127</v>
      </c>
      <c r="F139" s="147" t="s">
        <v>151</v>
      </c>
      <c r="J139" s="148">
        <f>BK139</f>
        <v>0</v>
      </c>
      <c r="L139" s="137"/>
      <c r="M139" s="141"/>
      <c r="N139" s="142"/>
      <c r="O139" s="142"/>
      <c r="P139" s="143">
        <f>SUM(P140:P141)</f>
        <v>1.7938800000000001</v>
      </c>
      <c r="Q139" s="142"/>
      <c r="R139" s="143">
        <f>SUM(R140:R141)</f>
        <v>0</v>
      </c>
      <c r="S139" s="142"/>
      <c r="T139" s="144">
        <f>SUM(T140:T141)</f>
        <v>0</v>
      </c>
      <c r="AR139" s="138" t="s">
        <v>79</v>
      </c>
      <c r="AT139" s="145" t="s">
        <v>73</v>
      </c>
      <c r="AU139" s="145" t="s">
        <v>79</v>
      </c>
      <c r="AY139" s="138" t="s">
        <v>121</v>
      </c>
      <c r="BK139" s="146">
        <f>SUM(BK140:BK141)</f>
        <v>0</v>
      </c>
    </row>
    <row r="140" spans="1:65" s="2" customFormat="1" ht="14.4" customHeight="1" x14ac:dyDescent="0.2">
      <c r="A140" s="30"/>
      <c r="B140" s="119"/>
      <c r="C140" s="149" t="s">
        <v>152</v>
      </c>
      <c r="D140" s="149" t="s">
        <v>123</v>
      </c>
      <c r="E140" s="150" t="s">
        <v>153</v>
      </c>
      <c r="F140" s="151" t="s">
        <v>154</v>
      </c>
      <c r="G140" s="152" t="s">
        <v>147</v>
      </c>
      <c r="H140" s="153">
        <v>1.4850000000000001</v>
      </c>
      <c r="I140" s="182"/>
      <c r="J140" s="154">
        <f>ROUND(I140*H140,2)</f>
        <v>0</v>
      </c>
      <c r="K140" s="155"/>
      <c r="L140" s="31"/>
      <c r="M140" s="156" t="s">
        <v>1</v>
      </c>
      <c r="N140" s="157" t="s">
        <v>39</v>
      </c>
      <c r="O140" s="158">
        <v>1.208</v>
      </c>
      <c r="P140" s="158">
        <f>O140*H140</f>
        <v>1.7938800000000001</v>
      </c>
      <c r="Q140" s="158">
        <v>0</v>
      </c>
      <c r="R140" s="158">
        <f>Q140*H140</f>
        <v>0</v>
      </c>
      <c r="S140" s="158">
        <v>0</v>
      </c>
      <c r="T140" s="159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60" t="s">
        <v>127</v>
      </c>
      <c r="AT140" s="160" t="s">
        <v>123</v>
      </c>
      <c r="AU140" s="160" t="s">
        <v>85</v>
      </c>
      <c r="AY140" s="16" t="s">
        <v>121</v>
      </c>
      <c r="BE140" s="161">
        <f>IF(N140="základní",J140,0)</f>
        <v>0</v>
      </c>
      <c r="BF140" s="161">
        <f>IF(N140="snížená",J140,0)</f>
        <v>0</v>
      </c>
      <c r="BG140" s="161">
        <f>IF(N140="zákl. přenesená",J140,0)</f>
        <v>0</v>
      </c>
      <c r="BH140" s="161">
        <f>IF(N140="sníž. přenesená",J140,0)</f>
        <v>0</v>
      </c>
      <c r="BI140" s="161">
        <f>IF(N140="nulová",J140,0)</f>
        <v>0</v>
      </c>
      <c r="BJ140" s="16" t="s">
        <v>79</v>
      </c>
      <c r="BK140" s="161">
        <f>ROUND(I140*H140,2)</f>
        <v>0</v>
      </c>
      <c r="BL140" s="16" t="s">
        <v>127</v>
      </c>
      <c r="BM140" s="160" t="s">
        <v>155</v>
      </c>
    </row>
    <row r="141" spans="1:65" s="13" customFormat="1" x14ac:dyDescent="0.2">
      <c r="B141" s="162"/>
      <c r="D141" s="163" t="s">
        <v>129</v>
      </c>
      <c r="E141" s="164" t="s">
        <v>1</v>
      </c>
      <c r="F141" s="165" t="s">
        <v>156</v>
      </c>
      <c r="H141" s="166">
        <v>1.4850000000000001</v>
      </c>
      <c r="L141" s="162"/>
      <c r="M141" s="167"/>
      <c r="N141" s="168"/>
      <c r="O141" s="168"/>
      <c r="P141" s="168"/>
      <c r="Q141" s="168"/>
      <c r="R141" s="168"/>
      <c r="S141" s="168"/>
      <c r="T141" s="169"/>
      <c r="AT141" s="164" t="s">
        <v>129</v>
      </c>
      <c r="AU141" s="164" t="s">
        <v>85</v>
      </c>
      <c r="AV141" s="13" t="s">
        <v>85</v>
      </c>
      <c r="AW141" s="13" t="s">
        <v>29</v>
      </c>
      <c r="AX141" s="13" t="s">
        <v>79</v>
      </c>
      <c r="AY141" s="164" t="s">
        <v>121</v>
      </c>
    </row>
    <row r="142" spans="1:65" s="12" customFormat="1" ht="22.95" customHeight="1" x14ac:dyDescent="0.25">
      <c r="B142" s="137"/>
      <c r="D142" s="138" t="s">
        <v>73</v>
      </c>
      <c r="E142" s="147" t="s">
        <v>157</v>
      </c>
      <c r="F142" s="147" t="s">
        <v>158</v>
      </c>
      <c r="J142" s="148">
        <f>BK142</f>
        <v>0</v>
      </c>
      <c r="L142" s="137"/>
      <c r="M142" s="141"/>
      <c r="N142" s="142"/>
      <c r="O142" s="142"/>
      <c r="P142" s="143">
        <f>SUM(P143:P171)</f>
        <v>1044.0923320000002</v>
      </c>
      <c r="Q142" s="142"/>
      <c r="R142" s="143">
        <f>SUM(R143:R171)</f>
        <v>2.5425224800000001</v>
      </c>
      <c r="S142" s="142"/>
      <c r="T142" s="144">
        <f>SUM(T143:T171)</f>
        <v>11.389499999999998</v>
      </c>
      <c r="AR142" s="138" t="s">
        <v>79</v>
      </c>
      <c r="AT142" s="145" t="s">
        <v>73</v>
      </c>
      <c r="AU142" s="145" t="s">
        <v>79</v>
      </c>
      <c r="AY142" s="138" t="s">
        <v>121</v>
      </c>
      <c r="BK142" s="146">
        <f>SUM(BK143:BK171)</f>
        <v>0</v>
      </c>
    </row>
    <row r="143" spans="1:65" s="2" customFormat="1" ht="24.15" customHeight="1" x14ac:dyDescent="0.2">
      <c r="A143" s="30"/>
      <c r="B143" s="119"/>
      <c r="C143" s="149" t="s">
        <v>159</v>
      </c>
      <c r="D143" s="149" t="s">
        <v>123</v>
      </c>
      <c r="E143" s="150" t="s">
        <v>160</v>
      </c>
      <c r="F143" s="151" t="s">
        <v>161</v>
      </c>
      <c r="G143" s="152" t="s">
        <v>135</v>
      </c>
      <c r="H143" s="153">
        <v>60</v>
      </c>
      <c r="I143" s="182"/>
      <c r="J143" s="154">
        <f>ROUND(I143*H143,2)</f>
        <v>0</v>
      </c>
      <c r="K143" s="155"/>
      <c r="L143" s="31"/>
      <c r="M143" s="156" t="s">
        <v>1</v>
      </c>
      <c r="N143" s="157" t="s">
        <v>39</v>
      </c>
      <c r="O143" s="158">
        <v>0.105</v>
      </c>
      <c r="P143" s="158">
        <f>O143*H143</f>
        <v>6.3</v>
      </c>
      <c r="Q143" s="158">
        <v>1.2999999999999999E-4</v>
      </c>
      <c r="R143" s="158">
        <f>Q143*H143</f>
        <v>7.7999999999999996E-3</v>
      </c>
      <c r="S143" s="158">
        <v>0</v>
      </c>
      <c r="T143" s="159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60" t="s">
        <v>127</v>
      </c>
      <c r="AT143" s="160" t="s">
        <v>123</v>
      </c>
      <c r="AU143" s="160" t="s">
        <v>85</v>
      </c>
      <c r="AY143" s="16" t="s">
        <v>121</v>
      </c>
      <c r="BE143" s="161">
        <f>IF(N143="základní",J143,0)</f>
        <v>0</v>
      </c>
      <c r="BF143" s="161">
        <f>IF(N143="snížená",J143,0)</f>
        <v>0</v>
      </c>
      <c r="BG143" s="161">
        <f>IF(N143="zákl. přenesená",J143,0)</f>
        <v>0</v>
      </c>
      <c r="BH143" s="161">
        <f>IF(N143="sníž. přenesená",J143,0)</f>
        <v>0</v>
      </c>
      <c r="BI143" s="161">
        <f>IF(N143="nulová",J143,0)</f>
        <v>0</v>
      </c>
      <c r="BJ143" s="16" t="s">
        <v>79</v>
      </c>
      <c r="BK143" s="161">
        <f>ROUND(I143*H143,2)</f>
        <v>0</v>
      </c>
      <c r="BL143" s="16" t="s">
        <v>127</v>
      </c>
      <c r="BM143" s="160" t="s">
        <v>162</v>
      </c>
    </row>
    <row r="144" spans="1:65" s="13" customFormat="1" x14ac:dyDescent="0.2">
      <c r="B144" s="162"/>
      <c r="D144" s="163" t="s">
        <v>129</v>
      </c>
      <c r="E144" s="164" t="s">
        <v>1</v>
      </c>
      <c r="F144" s="165" t="s">
        <v>163</v>
      </c>
      <c r="H144" s="166">
        <v>60</v>
      </c>
      <c r="L144" s="162"/>
      <c r="M144" s="167"/>
      <c r="N144" s="168"/>
      <c r="O144" s="168"/>
      <c r="P144" s="168"/>
      <c r="Q144" s="168"/>
      <c r="R144" s="168"/>
      <c r="S144" s="168"/>
      <c r="T144" s="169"/>
      <c r="AT144" s="164" t="s">
        <v>129</v>
      </c>
      <c r="AU144" s="164" t="s">
        <v>85</v>
      </c>
      <c r="AV144" s="13" t="s">
        <v>85</v>
      </c>
      <c r="AW144" s="13" t="s">
        <v>29</v>
      </c>
      <c r="AX144" s="13" t="s">
        <v>79</v>
      </c>
      <c r="AY144" s="164" t="s">
        <v>121</v>
      </c>
    </row>
    <row r="145" spans="1:65" s="2" customFormat="1" ht="14.4" customHeight="1" x14ac:dyDescent="0.2">
      <c r="A145" s="30"/>
      <c r="B145" s="119"/>
      <c r="C145" s="149" t="s">
        <v>164</v>
      </c>
      <c r="D145" s="149" t="s">
        <v>123</v>
      </c>
      <c r="E145" s="150" t="s">
        <v>165</v>
      </c>
      <c r="F145" s="151" t="s">
        <v>166</v>
      </c>
      <c r="G145" s="152" t="s">
        <v>167</v>
      </c>
      <c r="H145" s="153">
        <v>59.4</v>
      </c>
      <c r="I145" s="182"/>
      <c r="J145" s="154">
        <f>ROUND(I145*H145,2)</f>
        <v>0</v>
      </c>
      <c r="K145" s="155"/>
      <c r="L145" s="31"/>
      <c r="M145" s="156" t="s">
        <v>1</v>
      </c>
      <c r="N145" s="157" t="s">
        <v>39</v>
      </c>
      <c r="O145" s="158">
        <v>4.4939999999999998</v>
      </c>
      <c r="P145" s="158">
        <f>O145*H145</f>
        <v>266.9436</v>
      </c>
      <c r="Q145" s="158">
        <v>2.0000000000000001E-4</v>
      </c>
      <c r="R145" s="158">
        <f>Q145*H145</f>
        <v>1.188E-2</v>
      </c>
      <c r="S145" s="158">
        <v>0</v>
      </c>
      <c r="T145" s="159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60" t="s">
        <v>127</v>
      </c>
      <c r="AT145" s="160" t="s">
        <v>123</v>
      </c>
      <c r="AU145" s="160" t="s">
        <v>85</v>
      </c>
      <c r="AY145" s="16" t="s">
        <v>121</v>
      </c>
      <c r="BE145" s="161">
        <f>IF(N145="základní",J145,0)</f>
        <v>0</v>
      </c>
      <c r="BF145" s="161">
        <f>IF(N145="snížená",J145,0)</f>
        <v>0</v>
      </c>
      <c r="BG145" s="161">
        <f>IF(N145="zákl. přenesená",J145,0)</f>
        <v>0</v>
      </c>
      <c r="BH145" s="161">
        <f>IF(N145="sníž. přenesená",J145,0)</f>
        <v>0</v>
      </c>
      <c r="BI145" s="161">
        <f>IF(N145="nulová",J145,0)</f>
        <v>0</v>
      </c>
      <c r="BJ145" s="16" t="s">
        <v>79</v>
      </c>
      <c r="BK145" s="161">
        <f>ROUND(I145*H145,2)</f>
        <v>0</v>
      </c>
      <c r="BL145" s="16" t="s">
        <v>127</v>
      </c>
      <c r="BM145" s="160" t="s">
        <v>168</v>
      </c>
    </row>
    <row r="146" spans="1:65" s="13" customFormat="1" x14ac:dyDescent="0.2">
      <c r="B146" s="162"/>
      <c r="D146" s="163" t="s">
        <v>129</v>
      </c>
      <c r="E146" s="164" t="s">
        <v>1</v>
      </c>
      <c r="F146" s="165" t="s">
        <v>169</v>
      </c>
      <c r="H146" s="166">
        <v>59.4</v>
      </c>
      <c r="L146" s="162"/>
      <c r="M146" s="167"/>
      <c r="N146" s="168"/>
      <c r="O146" s="168"/>
      <c r="P146" s="168"/>
      <c r="Q146" s="168"/>
      <c r="R146" s="168"/>
      <c r="S146" s="168"/>
      <c r="T146" s="169"/>
      <c r="AT146" s="164" t="s">
        <v>129</v>
      </c>
      <c r="AU146" s="164" t="s">
        <v>85</v>
      </c>
      <c r="AV146" s="13" t="s">
        <v>85</v>
      </c>
      <c r="AW146" s="13" t="s">
        <v>29</v>
      </c>
      <c r="AX146" s="13" t="s">
        <v>79</v>
      </c>
      <c r="AY146" s="164" t="s">
        <v>121</v>
      </c>
    </row>
    <row r="147" spans="1:65" s="2" customFormat="1" ht="24.15" customHeight="1" x14ac:dyDescent="0.2">
      <c r="A147" s="30"/>
      <c r="B147" s="119"/>
      <c r="C147" s="149" t="s">
        <v>157</v>
      </c>
      <c r="D147" s="149" t="s">
        <v>123</v>
      </c>
      <c r="E147" s="150" t="s">
        <v>170</v>
      </c>
      <c r="F147" s="151" t="s">
        <v>171</v>
      </c>
      <c r="G147" s="152" t="s">
        <v>135</v>
      </c>
      <c r="H147" s="153">
        <v>49.2</v>
      </c>
      <c r="I147" s="182"/>
      <c r="J147" s="154">
        <f>ROUND(I147*H147,2)</f>
        <v>0</v>
      </c>
      <c r="K147" s="155"/>
      <c r="L147" s="31"/>
      <c r="M147" s="156" t="s">
        <v>1</v>
      </c>
      <c r="N147" s="157" t="s">
        <v>39</v>
      </c>
      <c r="O147" s="158">
        <v>0.47499999999999998</v>
      </c>
      <c r="P147" s="158">
        <f>O147*H147</f>
        <v>23.37</v>
      </c>
      <c r="Q147" s="158">
        <v>0</v>
      </c>
      <c r="R147" s="158">
        <f>Q147*H147</f>
        <v>0</v>
      </c>
      <c r="S147" s="158">
        <v>0</v>
      </c>
      <c r="T147" s="159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60" t="s">
        <v>127</v>
      </c>
      <c r="AT147" s="160" t="s">
        <v>123</v>
      </c>
      <c r="AU147" s="160" t="s">
        <v>85</v>
      </c>
      <c r="AY147" s="16" t="s">
        <v>121</v>
      </c>
      <c r="BE147" s="161">
        <f>IF(N147="základní",J147,0)</f>
        <v>0</v>
      </c>
      <c r="BF147" s="161">
        <f>IF(N147="snížená",J147,0)</f>
        <v>0</v>
      </c>
      <c r="BG147" s="161">
        <f>IF(N147="zákl. přenesená",J147,0)</f>
        <v>0</v>
      </c>
      <c r="BH147" s="161">
        <f>IF(N147="sníž. přenesená",J147,0)</f>
        <v>0</v>
      </c>
      <c r="BI147" s="161">
        <f>IF(N147="nulová",J147,0)</f>
        <v>0</v>
      </c>
      <c r="BJ147" s="16" t="s">
        <v>79</v>
      </c>
      <c r="BK147" s="161">
        <f>ROUND(I147*H147,2)</f>
        <v>0</v>
      </c>
      <c r="BL147" s="16" t="s">
        <v>127</v>
      </c>
      <c r="BM147" s="160" t="s">
        <v>172</v>
      </c>
    </row>
    <row r="148" spans="1:65" s="13" customFormat="1" x14ac:dyDescent="0.2">
      <c r="B148" s="162"/>
      <c r="D148" s="163" t="s">
        <v>129</v>
      </c>
      <c r="E148" s="164" t="s">
        <v>1</v>
      </c>
      <c r="F148" s="165" t="s">
        <v>173</v>
      </c>
      <c r="H148" s="166">
        <v>49.2</v>
      </c>
      <c r="L148" s="162"/>
      <c r="M148" s="167"/>
      <c r="N148" s="168"/>
      <c r="O148" s="168"/>
      <c r="P148" s="168"/>
      <c r="Q148" s="168"/>
      <c r="R148" s="168"/>
      <c r="S148" s="168"/>
      <c r="T148" s="169"/>
      <c r="AT148" s="164" t="s">
        <v>129</v>
      </c>
      <c r="AU148" s="164" t="s">
        <v>85</v>
      </c>
      <c r="AV148" s="13" t="s">
        <v>85</v>
      </c>
      <c r="AW148" s="13" t="s">
        <v>29</v>
      </c>
      <c r="AX148" s="13" t="s">
        <v>79</v>
      </c>
      <c r="AY148" s="164" t="s">
        <v>121</v>
      </c>
    </row>
    <row r="149" spans="1:65" s="2" customFormat="1" ht="24.15" customHeight="1" x14ac:dyDescent="0.2">
      <c r="A149" s="30"/>
      <c r="B149" s="119"/>
      <c r="C149" s="149" t="s">
        <v>174</v>
      </c>
      <c r="D149" s="149" t="s">
        <v>123</v>
      </c>
      <c r="E149" s="150" t="s">
        <v>175</v>
      </c>
      <c r="F149" s="151" t="s">
        <v>176</v>
      </c>
      <c r="G149" s="152" t="s">
        <v>135</v>
      </c>
      <c r="H149" s="153">
        <v>49.2</v>
      </c>
      <c r="I149" s="182"/>
      <c r="J149" s="154">
        <f>ROUND(I149*H149,2)</f>
        <v>0</v>
      </c>
      <c r="K149" s="155"/>
      <c r="L149" s="31"/>
      <c r="M149" s="156" t="s">
        <v>1</v>
      </c>
      <c r="N149" s="157" t="s">
        <v>39</v>
      </c>
      <c r="O149" s="158">
        <v>1.615</v>
      </c>
      <c r="P149" s="158">
        <f>O149*H149</f>
        <v>79.457999999999998</v>
      </c>
      <c r="Q149" s="158">
        <v>0</v>
      </c>
      <c r="R149" s="158">
        <f>Q149*H149</f>
        <v>0</v>
      </c>
      <c r="S149" s="158">
        <v>3.7499999999999999E-2</v>
      </c>
      <c r="T149" s="159">
        <f>S149*H149</f>
        <v>1.845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60" t="s">
        <v>127</v>
      </c>
      <c r="AT149" s="160" t="s">
        <v>123</v>
      </c>
      <c r="AU149" s="160" t="s">
        <v>85</v>
      </c>
      <c r="AY149" s="16" t="s">
        <v>121</v>
      </c>
      <c r="BE149" s="161">
        <f>IF(N149="základní",J149,0)</f>
        <v>0</v>
      </c>
      <c r="BF149" s="161">
        <f>IF(N149="snížená",J149,0)</f>
        <v>0</v>
      </c>
      <c r="BG149" s="161">
        <f>IF(N149="zákl. přenesená",J149,0)</f>
        <v>0</v>
      </c>
      <c r="BH149" s="161">
        <f>IF(N149="sníž. přenesená",J149,0)</f>
        <v>0</v>
      </c>
      <c r="BI149" s="161">
        <f>IF(N149="nulová",J149,0)</f>
        <v>0</v>
      </c>
      <c r="BJ149" s="16" t="s">
        <v>79</v>
      </c>
      <c r="BK149" s="161">
        <f>ROUND(I149*H149,2)</f>
        <v>0</v>
      </c>
      <c r="BL149" s="16" t="s">
        <v>127</v>
      </c>
      <c r="BM149" s="160" t="s">
        <v>177</v>
      </c>
    </row>
    <row r="150" spans="1:65" s="13" customFormat="1" x14ac:dyDescent="0.2">
      <c r="B150" s="162"/>
      <c r="D150" s="163" t="s">
        <v>129</v>
      </c>
      <c r="E150" s="164" t="s">
        <v>1</v>
      </c>
      <c r="F150" s="165" t="s">
        <v>173</v>
      </c>
      <c r="H150" s="166">
        <v>49.2</v>
      </c>
      <c r="L150" s="162"/>
      <c r="M150" s="167"/>
      <c r="N150" s="168"/>
      <c r="O150" s="168"/>
      <c r="P150" s="168"/>
      <c r="Q150" s="168"/>
      <c r="R150" s="168"/>
      <c r="S150" s="168"/>
      <c r="T150" s="169"/>
      <c r="AT150" s="164" t="s">
        <v>129</v>
      </c>
      <c r="AU150" s="164" t="s">
        <v>85</v>
      </c>
      <c r="AV150" s="13" t="s">
        <v>85</v>
      </c>
      <c r="AW150" s="13" t="s">
        <v>29</v>
      </c>
      <c r="AX150" s="13" t="s">
        <v>79</v>
      </c>
      <c r="AY150" s="164" t="s">
        <v>121</v>
      </c>
    </row>
    <row r="151" spans="1:65" s="2" customFormat="1" ht="14.4" customHeight="1" x14ac:dyDescent="0.2">
      <c r="A151" s="30"/>
      <c r="B151" s="119"/>
      <c r="C151" s="149" t="s">
        <v>178</v>
      </c>
      <c r="D151" s="149" t="s">
        <v>123</v>
      </c>
      <c r="E151" s="150" t="s">
        <v>179</v>
      </c>
      <c r="F151" s="151" t="s">
        <v>180</v>
      </c>
      <c r="G151" s="152" t="s">
        <v>135</v>
      </c>
      <c r="H151" s="153">
        <v>73.2</v>
      </c>
      <c r="I151" s="182"/>
      <c r="J151" s="154">
        <f>ROUND(I151*H151,2)</f>
        <v>0</v>
      </c>
      <c r="K151" s="155"/>
      <c r="L151" s="31"/>
      <c r="M151" s="156" t="s">
        <v>1</v>
      </c>
      <c r="N151" s="157" t="s">
        <v>39</v>
      </c>
      <c r="O151" s="158">
        <v>0.496</v>
      </c>
      <c r="P151" s="158">
        <f>O151*H151</f>
        <v>36.307200000000002</v>
      </c>
      <c r="Q151" s="158">
        <v>3.5599999999999998E-3</v>
      </c>
      <c r="R151" s="158">
        <f>Q151*H151</f>
        <v>0.26059199999999999</v>
      </c>
      <c r="S151" s="158">
        <v>0</v>
      </c>
      <c r="T151" s="159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60" t="s">
        <v>127</v>
      </c>
      <c r="AT151" s="160" t="s">
        <v>123</v>
      </c>
      <c r="AU151" s="160" t="s">
        <v>85</v>
      </c>
      <c r="AY151" s="16" t="s">
        <v>121</v>
      </c>
      <c r="BE151" s="161">
        <f>IF(N151="základní",J151,0)</f>
        <v>0</v>
      </c>
      <c r="BF151" s="161">
        <f>IF(N151="snížená",J151,0)</f>
        <v>0</v>
      </c>
      <c r="BG151" s="161">
        <f>IF(N151="zákl. přenesená",J151,0)</f>
        <v>0</v>
      </c>
      <c r="BH151" s="161">
        <f>IF(N151="sníž. přenesená",J151,0)</f>
        <v>0</v>
      </c>
      <c r="BI151" s="161">
        <f>IF(N151="nulová",J151,0)</f>
        <v>0</v>
      </c>
      <c r="BJ151" s="16" t="s">
        <v>79</v>
      </c>
      <c r="BK151" s="161">
        <f>ROUND(I151*H151,2)</f>
        <v>0</v>
      </c>
      <c r="BL151" s="16" t="s">
        <v>127</v>
      </c>
      <c r="BM151" s="160" t="s">
        <v>181</v>
      </c>
    </row>
    <row r="152" spans="1:65" s="13" customFormat="1" x14ac:dyDescent="0.2">
      <c r="B152" s="162"/>
      <c r="D152" s="163" t="s">
        <v>129</v>
      </c>
      <c r="E152" s="164" t="s">
        <v>1</v>
      </c>
      <c r="F152" s="165" t="s">
        <v>182</v>
      </c>
      <c r="H152" s="166">
        <v>73.2</v>
      </c>
      <c r="L152" s="162"/>
      <c r="M152" s="167"/>
      <c r="N152" s="168"/>
      <c r="O152" s="168"/>
      <c r="P152" s="168"/>
      <c r="Q152" s="168"/>
      <c r="R152" s="168"/>
      <c r="S152" s="168"/>
      <c r="T152" s="169"/>
      <c r="AT152" s="164" t="s">
        <v>129</v>
      </c>
      <c r="AU152" s="164" t="s">
        <v>85</v>
      </c>
      <c r="AV152" s="13" t="s">
        <v>85</v>
      </c>
      <c r="AW152" s="13" t="s">
        <v>29</v>
      </c>
      <c r="AX152" s="13" t="s">
        <v>79</v>
      </c>
      <c r="AY152" s="164" t="s">
        <v>121</v>
      </c>
    </row>
    <row r="153" spans="1:65" s="2" customFormat="1" ht="24.15" customHeight="1" x14ac:dyDescent="0.2">
      <c r="A153" s="30"/>
      <c r="B153" s="119"/>
      <c r="C153" s="149" t="s">
        <v>183</v>
      </c>
      <c r="D153" s="149" t="s">
        <v>123</v>
      </c>
      <c r="E153" s="150" t="s">
        <v>184</v>
      </c>
      <c r="F153" s="151" t="s">
        <v>185</v>
      </c>
      <c r="G153" s="152" t="s">
        <v>167</v>
      </c>
      <c r="H153" s="153">
        <v>117</v>
      </c>
      <c r="I153" s="182"/>
      <c r="J153" s="154">
        <f>ROUND(I153*H153,2)</f>
        <v>0</v>
      </c>
      <c r="K153" s="155"/>
      <c r="L153" s="31"/>
      <c r="M153" s="156" t="s">
        <v>1</v>
      </c>
      <c r="N153" s="157" t="s">
        <v>39</v>
      </c>
      <c r="O153" s="158">
        <v>2.2090000000000001</v>
      </c>
      <c r="P153" s="158">
        <f>O153*H153</f>
        <v>258.45300000000003</v>
      </c>
      <c r="Q153" s="158">
        <v>2.4000000000000001E-4</v>
      </c>
      <c r="R153" s="158">
        <f>Q153*H153</f>
        <v>2.8080000000000001E-2</v>
      </c>
      <c r="S153" s="158">
        <v>0</v>
      </c>
      <c r="T153" s="159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60" t="s">
        <v>127</v>
      </c>
      <c r="AT153" s="160" t="s">
        <v>123</v>
      </c>
      <c r="AU153" s="160" t="s">
        <v>85</v>
      </c>
      <c r="AY153" s="16" t="s">
        <v>121</v>
      </c>
      <c r="BE153" s="161">
        <f>IF(N153="základní",J153,0)</f>
        <v>0</v>
      </c>
      <c r="BF153" s="161">
        <f>IF(N153="snížená",J153,0)</f>
        <v>0</v>
      </c>
      <c r="BG153" s="161">
        <f>IF(N153="zákl. přenesená",J153,0)</f>
        <v>0</v>
      </c>
      <c r="BH153" s="161">
        <f>IF(N153="sníž. přenesená",J153,0)</f>
        <v>0</v>
      </c>
      <c r="BI153" s="161">
        <f>IF(N153="nulová",J153,0)</f>
        <v>0</v>
      </c>
      <c r="BJ153" s="16" t="s">
        <v>79</v>
      </c>
      <c r="BK153" s="161">
        <f>ROUND(I153*H153,2)</f>
        <v>0</v>
      </c>
      <c r="BL153" s="16" t="s">
        <v>127</v>
      </c>
      <c r="BM153" s="160" t="s">
        <v>186</v>
      </c>
    </row>
    <row r="154" spans="1:65" s="13" customFormat="1" x14ac:dyDescent="0.2">
      <c r="B154" s="162"/>
      <c r="D154" s="163" t="s">
        <v>129</v>
      </c>
      <c r="E154" s="164" t="s">
        <v>1</v>
      </c>
      <c r="F154" s="165" t="s">
        <v>187</v>
      </c>
      <c r="H154" s="166">
        <v>117</v>
      </c>
      <c r="L154" s="162"/>
      <c r="M154" s="167"/>
      <c r="N154" s="168"/>
      <c r="O154" s="168"/>
      <c r="P154" s="168"/>
      <c r="Q154" s="168"/>
      <c r="R154" s="168"/>
      <c r="S154" s="168"/>
      <c r="T154" s="169"/>
      <c r="AT154" s="164" t="s">
        <v>129</v>
      </c>
      <c r="AU154" s="164" t="s">
        <v>85</v>
      </c>
      <c r="AV154" s="13" t="s">
        <v>85</v>
      </c>
      <c r="AW154" s="13" t="s">
        <v>29</v>
      </c>
      <c r="AX154" s="13" t="s">
        <v>79</v>
      </c>
      <c r="AY154" s="164" t="s">
        <v>121</v>
      </c>
    </row>
    <row r="155" spans="1:65" s="2" customFormat="1" ht="24.15" customHeight="1" x14ac:dyDescent="0.2">
      <c r="A155" s="30"/>
      <c r="B155" s="119"/>
      <c r="C155" s="149" t="s">
        <v>188</v>
      </c>
      <c r="D155" s="149" t="s">
        <v>123</v>
      </c>
      <c r="E155" s="150" t="s">
        <v>189</v>
      </c>
      <c r="F155" s="151" t="s">
        <v>246</v>
      </c>
      <c r="G155" s="152" t="s">
        <v>135</v>
      </c>
      <c r="H155" s="153">
        <v>78.900000000000006</v>
      </c>
      <c r="I155" s="182"/>
      <c r="J155" s="154">
        <f>ROUND(I155*H155,2)</f>
        <v>0</v>
      </c>
      <c r="K155" s="155"/>
      <c r="L155" s="31"/>
      <c r="M155" s="156" t="s">
        <v>1</v>
      </c>
      <c r="N155" s="157" t="s">
        <v>39</v>
      </c>
      <c r="O155" s="158">
        <v>0.747</v>
      </c>
      <c r="P155" s="158">
        <f>O155*H155</f>
        <v>58.938300000000005</v>
      </c>
      <c r="Q155" s="158">
        <v>0</v>
      </c>
      <c r="R155" s="158">
        <f>Q155*H155</f>
        <v>0</v>
      </c>
      <c r="S155" s="158">
        <v>2.2499999999999999E-2</v>
      </c>
      <c r="T155" s="159">
        <f>S155*H155</f>
        <v>1.77525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60" t="s">
        <v>127</v>
      </c>
      <c r="AT155" s="160" t="s">
        <v>123</v>
      </c>
      <c r="AU155" s="160" t="s">
        <v>85</v>
      </c>
      <c r="AY155" s="16" t="s">
        <v>121</v>
      </c>
      <c r="BE155" s="161">
        <f>IF(N155="základní",J155,0)</f>
        <v>0</v>
      </c>
      <c r="BF155" s="161">
        <f>IF(N155="snížená",J155,0)</f>
        <v>0</v>
      </c>
      <c r="BG155" s="161">
        <f>IF(N155="zákl. přenesená",J155,0)</f>
        <v>0</v>
      </c>
      <c r="BH155" s="161">
        <f>IF(N155="sníž. přenesená",J155,0)</f>
        <v>0</v>
      </c>
      <c r="BI155" s="161">
        <f>IF(N155="nulová",J155,0)</f>
        <v>0</v>
      </c>
      <c r="BJ155" s="16" t="s">
        <v>79</v>
      </c>
      <c r="BK155" s="161">
        <f>ROUND(I155*H155,2)</f>
        <v>0</v>
      </c>
      <c r="BL155" s="16" t="s">
        <v>127</v>
      </c>
      <c r="BM155" s="160" t="s">
        <v>190</v>
      </c>
    </row>
    <row r="156" spans="1:65" s="13" customFormat="1" x14ac:dyDescent="0.2">
      <c r="B156" s="162"/>
      <c r="D156" s="163" t="s">
        <v>129</v>
      </c>
      <c r="E156" s="164" t="s">
        <v>1</v>
      </c>
      <c r="F156" s="165" t="s">
        <v>191</v>
      </c>
      <c r="H156" s="166">
        <v>29.7</v>
      </c>
      <c r="L156" s="162"/>
      <c r="M156" s="167"/>
      <c r="N156" s="168"/>
      <c r="O156" s="168"/>
      <c r="P156" s="168"/>
      <c r="Q156" s="168"/>
      <c r="R156" s="168"/>
      <c r="S156" s="168"/>
      <c r="T156" s="169"/>
      <c r="AT156" s="164" t="s">
        <v>129</v>
      </c>
      <c r="AU156" s="164" t="s">
        <v>85</v>
      </c>
      <c r="AV156" s="13" t="s">
        <v>85</v>
      </c>
      <c r="AW156" s="13" t="s">
        <v>29</v>
      </c>
      <c r="AX156" s="13" t="s">
        <v>74</v>
      </c>
      <c r="AY156" s="164" t="s">
        <v>121</v>
      </c>
    </row>
    <row r="157" spans="1:65" s="13" customFormat="1" x14ac:dyDescent="0.2">
      <c r="B157" s="162"/>
      <c r="D157" s="163" t="s">
        <v>129</v>
      </c>
      <c r="E157" s="164" t="s">
        <v>1</v>
      </c>
      <c r="F157" s="165" t="s">
        <v>192</v>
      </c>
      <c r="H157" s="166">
        <v>49.2</v>
      </c>
      <c r="L157" s="162"/>
      <c r="M157" s="167"/>
      <c r="N157" s="168"/>
      <c r="O157" s="168"/>
      <c r="P157" s="168"/>
      <c r="Q157" s="168"/>
      <c r="R157" s="168"/>
      <c r="S157" s="168"/>
      <c r="T157" s="169"/>
      <c r="AT157" s="164" t="s">
        <v>129</v>
      </c>
      <c r="AU157" s="164" t="s">
        <v>85</v>
      </c>
      <c r="AV157" s="13" t="s">
        <v>85</v>
      </c>
      <c r="AW157" s="13" t="s">
        <v>29</v>
      </c>
      <c r="AX157" s="13" t="s">
        <v>74</v>
      </c>
      <c r="AY157" s="164" t="s">
        <v>121</v>
      </c>
    </row>
    <row r="158" spans="1:65" s="14" customFormat="1" x14ac:dyDescent="0.2">
      <c r="B158" s="170"/>
      <c r="D158" s="163" t="s">
        <v>129</v>
      </c>
      <c r="E158" s="171" t="s">
        <v>1</v>
      </c>
      <c r="F158" s="172" t="s">
        <v>193</v>
      </c>
      <c r="H158" s="173">
        <v>78.900000000000006</v>
      </c>
      <c r="L158" s="170"/>
      <c r="M158" s="174"/>
      <c r="N158" s="175"/>
      <c r="O158" s="175"/>
      <c r="P158" s="175"/>
      <c r="Q158" s="175"/>
      <c r="R158" s="175"/>
      <c r="S158" s="175"/>
      <c r="T158" s="176"/>
      <c r="AT158" s="171" t="s">
        <v>129</v>
      </c>
      <c r="AU158" s="171" t="s">
        <v>85</v>
      </c>
      <c r="AV158" s="14" t="s">
        <v>127</v>
      </c>
      <c r="AW158" s="14" t="s">
        <v>29</v>
      </c>
      <c r="AX158" s="14" t="s">
        <v>79</v>
      </c>
      <c r="AY158" s="171" t="s">
        <v>121</v>
      </c>
    </row>
    <row r="159" spans="1:65" s="2" customFormat="1" ht="14.4" customHeight="1" x14ac:dyDescent="0.2">
      <c r="A159" s="30"/>
      <c r="B159" s="119"/>
      <c r="C159" s="149" t="s">
        <v>194</v>
      </c>
      <c r="D159" s="149" t="s">
        <v>123</v>
      </c>
      <c r="E159" s="150" t="s">
        <v>195</v>
      </c>
      <c r="F159" s="151" t="s">
        <v>196</v>
      </c>
      <c r="G159" s="152" t="s">
        <v>135</v>
      </c>
      <c r="H159" s="153">
        <v>29.7</v>
      </c>
      <c r="I159" s="182"/>
      <c r="J159" s="154">
        <f>ROUND(I159*H159,2)</f>
        <v>0</v>
      </c>
      <c r="K159" s="155"/>
      <c r="L159" s="31"/>
      <c r="M159" s="156" t="s">
        <v>1</v>
      </c>
      <c r="N159" s="157" t="s">
        <v>39</v>
      </c>
      <c r="O159" s="158">
        <v>0.747</v>
      </c>
      <c r="P159" s="158">
        <f>O159*H159</f>
        <v>22.1859</v>
      </c>
      <c r="Q159" s="158">
        <v>0</v>
      </c>
      <c r="R159" s="158">
        <f>Q159*H159</f>
        <v>0</v>
      </c>
      <c r="S159" s="158">
        <v>2.2499999999999999E-2</v>
      </c>
      <c r="T159" s="159">
        <f>S159*H159</f>
        <v>0.66825000000000001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60" t="s">
        <v>127</v>
      </c>
      <c r="AT159" s="160" t="s">
        <v>123</v>
      </c>
      <c r="AU159" s="160" t="s">
        <v>85</v>
      </c>
      <c r="AY159" s="16" t="s">
        <v>121</v>
      </c>
      <c r="BE159" s="161">
        <f>IF(N159="základní",J159,0)</f>
        <v>0</v>
      </c>
      <c r="BF159" s="161">
        <f>IF(N159="snížená",J159,0)</f>
        <v>0</v>
      </c>
      <c r="BG159" s="161">
        <f>IF(N159="zákl. přenesená",J159,0)</f>
        <v>0</v>
      </c>
      <c r="BH159" s="161">
        <f>IF(N159="sníž. přenesená",J159,0)</f>
        <v>0</v>
      </c>
      <c r="BI159" s="161">
        <f>IF(N159="nulová",J159,0)</f>
        <v>0</v>
      </c>
      <c r="BJ159" s="16" t="s">
        <v>79</v>
      </c>
      <c r="BK159" s="161">
        <f>ROUND(I159*H159,2)</f>
        <v>0</v>
      </c>
      <c r="BL159" s="16" t="s">
        <v>127</v>
      </c>
      <c r="BM159" s="160" t="s">
        <v>197</v>
      </c>
    </row>
    <row r="160" spans="1:65" s="13" customFormat="1" x14ac:dyDescent="0.2">
      <c r="B160" s="162"/>
      <c r="D160" s="163" t="s">
        <v>129</v>
      </c>
      <c r="E160" s="164" t="s">
        <v>1</v>
      </c>
      <c r="F160" s="165" t="s">
        <v>191</v>
      </c>
      <c r="H160" s="166">
        <v>29.7</v>
      </c>
      <c r="L160" s="162"/>
      <c r="M160" s="167"/>
      <c r="N160" s="168"/>
      <c r="O160" s="168"/>
      <c r="P160" s="168"/>
      <c r="Q160" s="168"/>
      <c r="R160" s="168"/>
      <c r="S160" s="168"/>
      <c r="T160" s="169"/>
      <c r="AT160" s="164" t="s">
        <v>129</v>
      </c>
      <c r="AU160" s="164" t="s">
        <v>85</v>
      </c>
      <c r="AV160" s="13" t="s">
        <v>85</v>
      </c>
      <c r="AW160" s="13" t="s">
        <v>29</v>
      </c>
      <c r="AX160" s="13" t="s">
        <v>79</v>
      </c>
      <c r="AY160" s="164" t="s">
        <v>121</v>
      </c>
    </row>
    <row r="161" spans="1:65" s="2" customFormat="1" ht="24.15" customHeight="1" x14ac:dyDescent="0.2">
      <c r="A161" s="30"/>
      <c r="B161" s="119"/>
      <c r="C161" s="149" t="s">
        <v>8</v>
      </c>
      <c r="D161" s="149" t="s">
        <v>123</v>
      </c>
      <c r="E161" s="150" t="s">
        <v>198</v>
      </c>
      <c r="F161" s="151" t="s">
        <v>247</v>
      </c>
      <c r="G161" s="152" t="s">
        <v>135</v>
      </c>
      <c r="H161" s="153">
        <v>1578</v>
      </c>
      <c r="I161" s="182"/>
      <c r="J161" s="154">
        <f>ROUND(I161*H161,2)</f>
        <v>0</v>
      </c>
      <c r="K161" s="155"/>
      <c r="L161" s="31"/>
      <c r="M161" s="156" t="s">
        <v>1</v>
      </c>
      <c r="N161" s="157" t="s">
        <v>39</v>
      </c>
      <c r="O161" s="158">
        <v>0.125</v>
      </c>
      <c r="P161" s="158">
        <f>O161*H161</f>
        <v>197.25</v>
      </c>
      <c r="Q161" s="158">
        <v>0</v>
      </c>
      <c r="R161" s="158">
        <f>Q161*H161</f>
        <v>0</v>
      </c>
      <c r="S161" s="158">
        <v>4.4999999999999997E-3</v>
      </c>
      <c r="T161" s="159">
        <f>S161*H161</f>
        <v>7.1009999999999991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60" t="s">
        <v>127</v>
      </c>
      <c r="AT161" s="160" t="s">
        <v>123</v>
      </c>
      <c r="AU161" s="160" t="s">
        <v>85</v>
      </c>
      <c r="AY161" s="16" t="s">
        <v>121</v>
      </c>
      <c r="BE161" s="161">
        <f>IF(N161="základní",J161,0)</f>
        <v>0</v>
      </c>
      <c r="BF161" s="161">
        <f>IF(N161="snížená",J161,0)</f>
        <v>0</v>
      </c>
      <c r="BG161" s="161">
        <f>IF(N161="zákl. přenesená",J161,0)</f>
        <v>0</v>
      </c>
      <c r="BH161" s="161">
        <f>IF(N161="sníž. přenesená",J161,0)</f>
        <v>0</v>
      </c>
      <c r="BI161" s="161">
        <f>IF(N161="nulová",J161,0)</f>
        <v>0</v>
      </c>
      <c r="BJ161" s="16" t="s">
        <v>79</v>
      </c>
      <c r="BK161" s="161">
        <f>ROUND(I161*H161,2)</f>
        <v>0</v>
      </c>
      <c r="BL161" s="16" t="s">
        <v>127</v>
      </c>
      <c r="BM161" s="160" t="s">
        <v>199</v>
      </c>
    </row>
    <row r="162" spans="1:65" s="13" customFormat="1" x14ac:dyDescent="0.2">
      <c r="B162" s="162"/>
      <c r="D162" s="163" t="s">
        <v>129</v>
      </c>
      <c r="E162" s="164" t="s">
        <v>1</v>
      </c>
      <c r="F162" s="165" t="s">
        <v>200</v>
      </c>
      <c r="H162" s="166">
        <v>1578</v>
      </c>
      <c r="L162" s="162"/>
      <c r="M162" s="167"/>
      <c r="N162" s="168"/>
      <c r="O162" s="168"/>
      <c r="P162" s="168"/>
      <c r="Q162" s="168"/>
      <c r="R162" s="168"/>
      <c r="S162" s="168"/>
      <c r="T162" s="169"/>
      <c r="AT162" s="164" t="s">
        <v>129</v>
      </c>
      <c r="AU162" s="164" t="s">
        <v>85</v>
      </c>
      <c r="AV162" s="13" t="s">
        <v>85</v>
      </c>
      <c r="AW162" s="13" t="s">
        <v>29</v>
      </c>
      <c r="AX162" s="13" t="s">
        <v>79</v>
      </c>
      <c r="AY162" s="164" t="s">
        <v>121</v>
      </c>
    </row>
    <row r="163" spans="1:65" s="2" customFormat="1" ht="24.15" customHeight="1" x14ac:dyDescent="0.2">
      <c r="A163" s="30"/>
      <c r="B163" s="119"/>
      <c r="C163" s="149" t="s">
        <v>201</v>
      </c>
      <c r="D163" s="149" t="s">
        <v>123</v>
      </c>
      <c r="E163" s="150" t="s">
        <v>202</v>
      </c>
      <c r="F163" s="151" t="s">
        <v>203</v>
      </c>
      <c r="G163" s="152" t="s">
        <v>126</v>
      </c>
      <c r="H163" s="153">
        <v>0.76400000000000001</v>
      </c>
      <c r="I163" s="182"/>
      <c r="J163" s="154">
        <f>ROUND(I163*H163,2)</f>
        <v>0</v>
      </c>
      <c r="K163" s="155"/>
      <c r="L163" s="31"/>
      <c r="M163" s="156" t="s">
        <v>1</v>
      </c>
      <c r="N163" s="157" t="s">
        <v>39</v>
      </c>
      <c r="O163" s="158">
        <v>39.5</v>
      </c>
      <c r="P163" s="158">
        <f>O163*H163</f>
        <v>30.178000000000001</v>
      </c>
      <c r="Q163" s="158">
        <v>1.0670999999999999</v>
      </c>
      <c r="R163" s="158">
        <f>Q163*H163</f>
        <v>0.8152644</v>
      </c>
      <c r="S163" s="158">
        <v>0</v>
      </c>
      <c r="T163" s="159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60" t="s">
        <v>127</v>
      </c>
      <c r="AT163" s="160" t="s">
        <v>123</v>
      </c>
      <c r="AU163" s="160" t="s">
        <v>85</v>
      </c>
      <c r="AY163" s="16" t="s">
        <v>121</v>
      </c>
      <c r="BE163" s="161">
        <f>IF(N163="základní",J163,0)</f>
        <v>0</v>
      </c>
      <c r="BF163" s="161">
        <f>IF(N163="snížená",J163,0)</f>
        <v>0</v>
      </c>
      <c r="BG163" s="161">
        <f>IF(N163="zákl. přenesená",J163,0)</f>
        <v>0</v>
      </c>
      <c r="BH163" s="161">
        <f>IF(N163="sníž. přenesená",J163,0)</f>
        <v>0</v>
      </c>
      <c r="BI163" s="161">
        <f>IF(N163="nulová",J163,0)</f>
        <v>0</v>
      </c>
      <c r="BJ163" s="16" t="s">
        <v>79</v>
      </c>
      <c r="BK163" s="161">
        <f>ROUND(I163*H163,2)</f>
        <v>0</v>
      </c>
      <c r="BL163" s="16" t="s">
        <v>127</v>
      </c>
      <c r="BM163" s="160" t="s">
        <v>204</v>
      </c>
    </row>
    <row r="164" spans="1:65" s="13" customFormat="1" x14ac:dyDescent="0.2">
      <c r="B164" s="162"/>
      <c r="D164" s="163" t="s">
        <v>129</v>
      </c>
      <c r="E164" s="164" t="s">
        <v>1</v>
      </c>
      <c r="F164" s="165" t="s">
        <v>205</v>
      </c>
      <c r="H164" s="166">
        <v>763.62</v>
      </c>
      <c r="L164" s="162"/>
      <c r="M164" s="167"/>
      <c r="N164" s="168"/>
      <c r="O164" s="168"/>
      <c r="P164" s="168"/>
      <c r="Q164" s="168"/>
      <c r="R164" s="168"/>
      <c r="S164" s="168"/>
      <c r="T164" s="169"/>
      <c r="AT164" s="164" t="s">
        <v>129</v>
      </c>
      <c r="AU164" s="164" t="s">
        <v>85</v>
      </c>
      <c r="AV164" s="13" t="s">
        <v>85</v>
      </c>
      <c r="AW164" s="13" t="s">
        <v>29</v>
      </c>
      <c r="AX164" s="13" t="s">
        <v>74</v>
      </c>
      <c r="AY164" s="164" t="s">
        <v>121</v>
      </c>
    </row>
    <row r="165" spans="1:65" s="13" customFormat="1" x14ac:dyDescent="0.2">
      <c r="B165" s="162"/>
      <c r="D165" s="163" t="s">
        <v>129</v>
      </c>
      <c r="E165" s="164" t="s">
        <v>1</v>
      </c>
      <c r="F165" s="165" t="s">
        <v>206</v>
      </c>
      <c r="H165" s="166">
        <v>0.76400000000000001</v>
      </c>
      <c r="L165" s="162"/>
      <c r="M165" s="167"/>
      <c r="N165" s="168"/>
      <c r="O165" s="168"/>
      <c r="P165" s="168"/>
      <c r="Q165" s="168"/>
      <c r="R165" s="168"/>
      <c r="S165" s="168"/>
      <c r="T165" s="169"/>
      <c r="AT165" s="164" t="s">
        <v>129</v>
      </c>
      <c r="AU165" s="164" t="s">
        <v>85</v>
      </c>
      <c r="AV165" s="13" t="s">
        <v>85</v>
      </c>
      <c r="AW165" s="13" t="s">
        <v>29</v>
      </c>
      <c r="AX165" s="13" t="s">
        <v>79</v>
      </c>
      <c r="AY165" s="164" t="s">
        <v>121</v>
      </c>
    </row>
    <row r="166" spans="1:65" s="2" customFormat="1" ht="14.4" customHeight="1" x14ac:dyDescent="0.2">
      <c r="A166" s="30"/>
      <c r="B166" s="119"/>
      <c r="C166" s="149" t="s">
        <v>207</v>
      </c>
      <c r="D166" s="149" t="s">
        <v>123</v>
      </c>
      <c r="E166" s="150" t="s">
        <v>208</v>
      </c>
      <c r="F166" s="151" t="s">
        <v>209</v>
      </c>
      <c r="G166" s="152" t="s">
        <v>126</v>
      </c>
      <c r="H166" s="153">
        <v>0.112</v>
      </c>
      <c r="I166" s="182"/>
      <c r="J166" s="154">
        <f>ROUND(I166*H166,2)</f>
        <v>0</v>
      </c>
      <c r="K166" s="155"/>
      <c r="L166" s="31"/>
      <c r="M166" s="156" t="s">
        <v>1</v>
      </c>
      <c r="N166" s="157" t="s">
        <v>39</v>
      </c>
      <c r="O166" s="158">
        <v>33.201000000000001</v>
      </c>
      <c r="P166" s="158">
        <f>O166*H166</f>
        <v>3.718512</v>
      </c>
      <c r="Q166" s="158">
        <v>1.06749</v>
      </c>
      <c r="R166" s="158">
        <f>Q166*H166</f>
        <v>0.11955888000000001</v>
      </c>
      <c r="S166" s="158">
        <v>0</v>
      </c>
      <c r="T166" s="159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60" t="s">
        <v>127</v>
      </c>
      <c r="AT166" s="160" t="s">
        <v>123</v>
      </c>
      <c r="AU166" s="160" t="s">
        <v>85</v>
      </c>
      <c r="AY166" s="16" t="s">
        <v>121</v>
      </c>
      <c r="BE166" s="161">
        <f>IF(N166="základní",J166,0)</f>
        <v>0</v>
      </c>
      <c r="BF166" s="161">
        <f>IF(N166="snížená",J166,0)</f>
        <v>0</v>
      </c>
      <c r="BG166" s="161">
        <f>IF(N166="zákl. přenesená",J166,0)</f>
        <v>0</v>
      </c>
      <c r="BH166" s="161">
        <f>IF(N166="sníž. přenesená",J166,0)</f>
        <v>0</v>
      </c>
      <c r="BI166" s="161">
        <f>IF(N166="nulová",J166,0)</f>
        <v>0</v>
      </c>
      <c r="BJ166" s="16" t="s">
        <v>79</v>
      </c>
      <c r="BK166" s="161">
        <f>ROUND(I166*H166,2)</f>
        <v>0</v>
      </c>
      <c r="BL166" s="16" t="s">
        <v>127</v>
      </c>
      <c r="BM166" s="160" t="s">
        <v>210</v>
      </c>
    </row>
    <row r="167" spans="1:65" s="13" customFormat="1" x14ac:dyDescent="0.2">
      <c r="B167" s="162"/>
      <c r="D167" s="163" t="s">
        <v>129</v>
      </c>
      <c r="E167" s="164" t="s">
        <v>1</v>
      </c>
      <c r="F167" s="165" t="s">
        <v>211</v>
      </c>
      <c r="H167" s="166">
        <v>0.112</v>
      </c>
      <c r="L167" s="162"/>
      <c r="M167" s="167"/>
      <c r="N167" s="168"/>
      <c r="O167" s="168"/>
      <c r="P167" s="168"/>
      <c r="Q167" s="168"/>
      <c r="R167" s="168"/>
      <c r="S167" s="168"/>
      <c r="T167" s="169"/>
      <c r="AT167" s="164" t="s">
        <v>129</v>
      </c>
      <c r="AU167" s="164" t="s">
        <v>85</v>
      </c>
      <c r="AV167" s="13" t="s">
        <v>85</v>
      </c>
      <c r="AW167" s="13" t="s">
        <v>29</v>
      </c>
      <c r="AX167" s="13" t="s">
        <v>79</v>
      </c>
      <c r="AY167" s="164" t="s">
        <v>121</v>
      </c>
    </row>
    <row r="168" spans="1:65" s="2" customFormat="1" ht="14.4" customHeight="1" x14ac:dyDescent="0.2">
      <c r="A168" s="30"/>
      <c r="B168" s="119"/>
      <c r="C168" s="149" t="s">
        <v>212</v>
      </c>
      <c r="D168" s="149" t="s">
        <v>123</v>
      </c>
      <c r="E168" s="150" t="s">
        <v>213</v>
      </c>
      <c r="F168" s="151" t="s">
        <v>214</v>
      </c>
      <c r="G168" s="152" t="s">
        <v>126</v>
      </c>
      <c r="H168" s="153">
        <v>0.61399999999999999</v>
      </c>
      <c r="I168" s="182"/>
      <c r="J168" s="154">
        <f>ROUND(I168*H168,2)</f>
        <v>0</v>
      </c>
      <c r="K168" s="155"/>
      <c r="L168" s="31"/>
      <c r="M168" s="156" t="s">
        <v>1</v>
      </c>
      <c r="N168" s="157" t="s">
        <v>39</v>
      </c>
      <c r="O168" s="158">
        <v>24.33</v>
      </c>
      <c r="P168" s="158">
        <f>O168*H168</f>
        <v>14.938619999999998</v>
      </c>
      <c r="Q168" s="158">
        <v>1.2547999999999999</v>
      </c>
      <c r="R168" s="158">
        <f>Q168*H168</f>
        <v>0.77044719999999989</v>
      </c>
      <c r="S168" s="158">
        <v>0</v>
      </c>
      <c r="T168" s="159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60" t="s">
        <v>127</v>
      </c>
      <c r="AT168" s="160" t="s">
        <v>123</v>
      </c>
      <c r="AU168" s="160" t="s">
        <v>85</v>
      </c>
      <c r="AY168" s="16" t="s">
        <v>121</v>
      </c>
      <c r="BE168" s="161">
        <f>IF(N168="základní",J168,0)</f>
        <v>0</v>
      </c>
      <c r="BF168" s="161">
        <f>IF(N168="snížená",J168,0)</f>
        <v>0</v>
      </c>
      <c r="BG168" s="161">
        <f>IF(N168="zákl. přenesená",J168,0)</f>
        <v>0</v>
      </c>
      <c r="BH168" s="161">
        <f>IF(N168="sníž. přenesená",J168,0)</f>
        <v>0</v>
      </c>
      <c r="BI168" s="161">
        <f>IF(N168="nulová",J168,0)</f>
        <v>0</v>
      </c>
      <c r="BJ168" s="16" t="s">
        <v>79</v>
      </c>
      <c r="BK168" s="161">
        <f>ROUND(I168*H168,2)</f>
        <v>0</v>
      </c>
      <c r="BL168" s="16" t="s">
        <v>127</v>
      </c>
      <c r="BM168" s="160" t="s">
        <v>215</v>
      </c>
    </row>
    <row r="169" spans="1:65" s="13" customFormat="1" x14ac:dyDescent="0.2">
      <c r="B169" s="162"/>
      <c r="D169" s="163" t="s">
        <v>129</v>
      </c>
      <c r="E169" s="164" t="s">
        <v>1</v>
      </c>
      <c r="F169" s="165" t="s">
        <v>216</v>
      </c>
      <c r="H169" s="166">
        <v>0.61399999999999999</v>
      </c>
      <c r="L169" s="162"/>
      <c r="M169" s="167"/>
      <c r="N169" s="168"/>
      <c r="O169" s="168"/>
      <c r="P169" s="168"/>
      <c r="Q169" s="168"/>
      <c r="R169" s="168"/>
      <c r="S169" s="168"/>
      <c r="T169" s="169"/>
      <c r="AT169" s="164" t="s">
        <v>129</v>
      </c>
      <c r="AU169" s="164" t="s">
        <v>85</v>
      </c>
      <c r="AV169" s="13" t="s">
        <v>85</v>
      </c>
      <c r="AW169" s="13" t="s">
        <v>29</v>
      </c>
      <c r="AX169" s="13" t="s">
        <v>79</v>
      </c>
      <c r="AY169" s="164" t="s">
        <v>121</v>
      </c>
    </row>
    <row r="170" spans="1:65" s="2" customFormat="1" ht="24.15" customHeight="1" x14ac:dyDescent="0.2">
      <c r="A170" s="30"/>
      <c r="B170" s="119"/>
      <c r="C170" s="149" t="s">
        <v>217</v>
      </c>
      <c r="D170" s="149" t="s">
        <v>123</v>
      </c>
      <c r="E170" s="150" t="s">
        <v>218</v>
      </c>
      <c r="F170" s="151" t="s">
        <v>219</v>
      </c>
      <c r="G170" s="152" t="s">
        <v>135</v>
      </c>
      <c r="H170" s="153">
        <v>49.2</v>
      </c>
      <c r="I170" s="182"/>
      <c r="J170" s="154">
        <f>ROUND(I170*H170,2)</f>
        <v>0</v>
      </c>
      <c r="K170" s="155"/>
      <c r="L170" s="31"/>
      <c r="M170" s="156" t="s">
        <v>1</v>
      </c>
      <c r="N170" s="157" t="s">
        <v>39</v>
      </c>
      <c r="O170" s="158">
        <v>0.93600000000000005</v>
      </c>
      <c r="P170" s="158">
        <f>O170*H170</f>
        <v>46.051200000000009</v>
      </c>
      <c r="Q170" s="158">
        <v>1.0749999999999999E-2</v>
      </c>
      <c r="R170" s="158">
        <f>Q170*H170</f>
        <v>0.52890000000000004</v>
      </c>
      <c r="S170" s="158">
        <v>0</v>
      </c>
      <c r="T170" s="159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60" t="s">
        <v>127</v>
      </c>
      <c r="AT170" s="160" t="s">
        <v>123</v>
      </c>
      <c r="AU170" s="160" t="s">
        <v>85</v>
      </c>
      <c r="AY170" s="16" t="s">
        <v>121</v>
      </c>
      <c r="BE170" s="161">
        <f>IF(N170="základní",J170,0)</f>
        <v>0</v>
      </c>
      <c r="BF170" s="161">
        <f>IF(N170="snížená",J170,0)</f>
        <v>0</v>
      </c>
      <c r="BG170" s="161">
        <f>IF(N170="zákl. přenesená",J170,0)</f>
        <v>0</v>
      </c>
      <c r="BH170" s="161">
        <f>IF(N170="sníž. přenesená",J170,0)</f>
        <v>0</v>
      </c>
      <c r="BI170" s="161">
        <f>IF(N170="nulová",J170,0)</f>
        <v>0</v>
      </c>
      <c r="BJ170" s="16" t="s">
        <v>79</v>
      </c>
      <c r="BK170" s="161">
        <f>ROUND(I170*H170,2)</f>
        <v>0</v>
      </c>
      <c r="BL170" s="16" t="s">
        <v>127</v>
      </c>
      <c r="BM170" s="160" t="s">
        <v>220</v>
      </c>
    </row>
    <row r="171" spans="1:65" s="13" customFormat="1" x14ac:dyDescent="0.2">
      <c r="B171" s="162"/>
      <c r="D171" s="163" t="s">
        <v>129</v>
      </c>
      <c r="E171" s="164" t="s">
        <v>1</v>
      </c>
      <c r="F171" s="165" t="s">
        <v>192</v>
      </c>
      <c r="H171" s="166">
        <v>49.2</v>
      </c>
      <c r="L171" s="162"/>
      <c r="M171" s="167"/>
      <c r="N171" s="168"/>
      <c r="O171" s="168"/>
      <c r="P171" s="168"/>
      <c r="Q171" s="168"/>
      <c r="R171" s="168"/>
      <c r="S171" s="168"/>
      <c r="T171" s="169"/>
      <c r="AT171" s="164" t="s">
        <v>129</v>
      </c>
      <c r="AU171" s="164" t="s">
        <v>85</v>
      </c>
      <c r="AV171" s="13" t="s">
        <v>85</v>
      </c>
      <c r="AW171" s="13" t="s">
        <v>29</v>
      </c>
      <c r="AX171" s="13" t="s">
        <v>79</v>
      </c>
      <c r="AY171" s="164" t="s">
        <v>121</v>
      </c>
    </row>
    <row r="172" spans="1:65" s="12" customFormat="1" ht="22.95" customHeight="1" x14ac:dyDescent="0.25">
      <c r="B172" s="137"/>
      <c r="D172" s="138" t="s">
        <v>73</v>
      </c>
      <c r="E172" s="147" t="s">
        <v>221</v>
      </c>
      <c r="F172" s="147" t="s">
        <v>222</v>
      </c>
      <c r="J172" s="148">
        <f>BK172</f>
        <v>0</v>
      </c>
      <c r="L172" s="137"/>
      <c r="M172" s="141"/>
      <c r="N172" s="142"/>
      <c r="O172" s="142"/>
      <c r="P172" s="143">
        <f>SUM(P173:P179)</f>
        <v>88.66934999999998</v>
      </c>
      <c r="Q172" s="142"/>
      <c r="R172" s="143">
        <f>SUM(R173:R179)</f>
        <v>0</v>
      </c>
      <c r="S172" s="142"/>
      <c r="T172" s="144">
        <f>SUM(T173:T179)</f>
        <v>0</v>
      </c>
      <c r="AR172" s="138" t="s">
        <v>79</v>
      </c>
      <c r="AT172" s="145" t="s">
        <v>73</v>
      </c>
      <c r="AU172" s="145" t="s">
        <v>79</v>
      </c>
      <c r="AY172" s="138" t="s">
        <v>121</v>
      </c>
      <c r="BK172" s="146">
        <f>SUM(BK173:BK179)</f>
        <v>0</v>
      </c>
    </row>
    <row r="173" spans="1:65" s="2" customFormat="1" ht="24.15" customHeight="1" x14ac:dyDescent="0.2">
      <c r="A173" s="30"/>
      <c r="B173" s="119"/>
      <c r="C173" s="149" t="s">
        <v>223</v>
      </c>
      <c r="D173" s="149" t="s">
        <v>123</v>
      </c>
      <c r="E173" s="150" t="s">
        <v>224</v>
      </c>
      <c r="F173" s="151" t="s">
        <v>225</v>
      </c>
      <c r="G173" s="152" t="s">
        <v>126</v>
      </c>
      <c r="H173" s="153">
        <v>20.79</v>
      </c>
      <c r="I173" s="182"/>
      <c r="J173" s="154">
        <f>ROUND(I173*H173,2)</f>
        <v>0</v>
      </c>
      <c r="K173" s="155"/>
      <c r="L173" s="31"/>
      <c r="M173" s="156" t="s">
        <v>1</v>
      </c>
      <c r="N173" s="157" t="s">
        <v>39</v>
      </c>
      <c r="O173" s="158">
        <v>1.88</v>
      </c>
      <c r="P173" s="158">
        <f>O173*H173</f>
        <v>39.085199999999993</v>
      </c>
      <c r="Q173" s="158">
        <v>0</v>
      </c>
      <c r="R173" s="158">
        <f>Q173*H173</f>
        <v>0</v>
      </c>
      <c r="S173" s="158">
        <v>0</v>
      </c>
      <c r="T173" s="159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60" t="s">
        <v>127</v>
      </c>
      <c r="AT173" s="160" t="s">
        <v>123</v>
      </c>
      <c r="AU173" s="160" t="s">
        <v>85</v>
      </c>
      <c r="AY173" s="16" t="s">
        <v>121</v>
      </c>
      <c r="BE173" s="161">
        <f>IF(N173="základní",J173,0)</f>
        <v>0</v>
      </c>
      <c r="BF173" s="161">
        <f>IF(N173="snížená",J173,0)</f>
        <v>0</v>
      </c>
      <c r="BG173" s="161">
        <f>IF(N173="zákl. přenesená",J173,0)</f>
        <v>0</v>
      </c>
      <c r="BH173" s="161">
        <f>IF(N173="sníž. přenesená",J173,0)</f>
        <v>0</v>
      </c>
      <c r="BI173" s="161">
        <f>IF(N173="nulová",J173,0)</f>
        <v>0</v>
      </c>
      <c r="BJ173" s="16" t="s">
        <v>79</v>
      </c>
      <c r="BK173" s="161">
        <f>ROUND(I173*H173,2)</f>
        <v>0</v>
      </c>
      <c r="BL173" s="16" t="s">
        <v>127</v>
      </c>
      <c r="BM173" s="160" t="s">
        <v>226</v>
      </c>
    </row>
    <row r="174" spans="1:65" s="13" customFormat="1" x14ac:dyDescent="0.2">
      <c r="B174" s="162"/>
      <c r="D174" s="163" t="s">
        <v>129</v>
      </c>
      <c r="E174" s="164" t="s">
        <v>1</v>
      </c>
      <c r="F174" s="165" t="s">
        <v>130</v>
      </c>
      <c r="H174" s="166">
        <v>20.79</v>
      </c>
      <c r="L174" s="162"/>
      <c r="M174" s="167"/>
      <c r="N174" s="168"/>
      <c r="O174" s="168"/>
      <c r="P174" s="168"/>
      <c r="Q174" s="168"/>
      <c r="R174" s="168"/>
      <c r="S174" s="168"/>
      <c r="T174" s="169"/>
      <c r="AT174" s="164" t="s">
        <v>129</v>
      </c>
      <c r="AU174" s="164" t="s">
        <v>85</v>
      </c>
      <c r="AV174" s="13" t="s">
        <v>85</v>
      </c>
      <c r="AW174" s="13" t="s">
        <v>29</v>
      </c>
      <c r="AX174" s="13" t="s">
        <v>79</v>
      </c>
      <c r="AY174" s="164" t="s">
        <v>121</v>
      </c>
    </row>
    <row r="175" spans="1:65" s="2" customFormat="1" ht="24.15" customHeight="1" x14ac:dyDescent="0.2">
      <c r="A175" s="30"/>
      <c r="B175" s="119"/>
      <c r="C175" s="149" t="s">
        <v>7</v>
      </c>
      <c r="D175" s="149" t="s">
        <v>123</v>
      </c>
      <c r="E175" s="150" t="s">
        <v>227</v>
      </c>
      <c r="F175" s="151" t="s">
        <v>228</v>
      </c>
      <c r="G175" s="152" t="s">
        <v>126</v>
      </c>
      <c r="H175" s="153">
        <v>207.9</v>
      </c>
      <c r="I175" s="182"/>
      <c r="J175" s="154">
        <f>ROUND(I175*H175,2)</f>
        <v>0</v>
      </c>
      <c r="K175" s="155"/>
      <c r="L175" s="31"/>
      <c r="M175" s="156" t="s">
        <v>1</v>
      </c>
      <c r="N175" s="157" t="s">
        <v>39</v>
      </c>
      <c r="O175" s="158">
        <v>6.0000000000000001E-3</v>
      </c>
      <c r="P175" s="158">
        <f>O175*H175</f>
        <v>1.2474000000000001</v>
      </c>
      <c r="Q175" s="158">
        <v>0</v>
      </c>
      <c r="R175" s="158">
        <f>Q175*H175</f>
        <v>0</v>
      </c>
      <c r="S175" s="158">
        <v>0</v>
      </c>
      <c r="T175" s="159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60" t="s">
        <v>127</v>
      </c>
      <c r="AT175" s="160" t="s">
        <v>123</v>
      </c>
      <c r="AU175" s="160" t="s">
        <v>85</v>
      </c>
      <c r="AY175" s="16" t="s">
        <v>121</v>
      </c>
      <c r="BE175" s="161">
        <f>IF(N175="základní",J175,0)</f>
        <v>0</v>
      </c>
      <c r="BF175" s="161">
        <f>IF(N175="snížená",J175,0)</f>
        <v>0</v>
      </c>
      <c r="BG175" s="161">
        <f>IF(N175="zákl. přenesená",J175,0)</f>
        <v>0</v>
      </c>
      <c r="BH175" s="161">
        <f>IF(N175="sníž. přenesená",J175,0)</f>
        <v>0</v>
      </c>
      <c r="BI175" s="161">
        <f>IF(N175="nulová",J175,0)</f>
        <v>0</v>
      </c>
      <c r="BJ175" s="16" t="s">
        <v>79</v>
      </c>
      <c r="BK175" s="161">
        <f>ROUND(I175*H175,2)</f>
        <v>0</v>
      </c>
      <c r="BL175" s="16" t="s">
        <v>127</v>
      </c>
      <c r="BM175" s="160" t="s">
        <v>229</v>
      </c>
    </row>
    <row r="176" spans="1:65" s="13" customFormat="1" x14ac:dyDescent="0.2">
      <c r="B176" s="162"/>
      <c r="D176" s="163" t="s">
        <v>129</v>
      </c>
      <c r="E176" s="164" t="s">
        <v>1</v>
      </c>
      <c r="F176" s="165" t="s">
        <v>230</v>
      </c>
      <c r="H176" s="166">
        <v>207.9</v>
      </c>
      <c r="L176" s="162"/>
      <c r="M176" s="167"/>
      <c r="N176" s="168"/>
      <c r="O176" s="168"/>
      <c r="P176" s="168"/>
      <c r="Q176" s="168"/>
      <c r="R176" s="168"/>
      <c r="S176" s="168"/>
      <c r="T176" s="169"/>
      <c r="AT176" s="164" t="s">
        <v>129</v>
      </c>
      <c r="AU176" s="164" t="s">
        <v>85</v>
      </c>
      <c r="AV176" s="13" t="s">
        <v>85</v>
      </c>
      <c r="AW176" s="13" t="s">
        <v>29</v>
      </c>
      <c r="AX176" s="13" t="s">
        <v>79</v>
      </c>
      <c r="AY176" s="164" t="s">
        <v>121</v>
      </c>
    </row>
    <row r="177" spans="1:65" s="2" customFormat="1" ht="24.15" customHeight="1" x14ac:dyDescent="0.2">
      <c r="A177" s="30"/>
      <c r="B177" s="119"/>
      <c r="C177" s="149" t="s">
        <v>231</v>
      </c>
      <c r="D177" s="149" t="s">
        <v>123</v>
      </c>
      <c r="E177" s="150" t="s">
        <v>232</v>
      </c>
      <c r="F177" s="151" t="s">
        <v>233</v>
      </c>
      <c r="G177" s="152" t="s">
        <v>126</v>
      </c>
      <c r="H177" s="153">
        <v>20.79</v>
      </c>
      <c r="I177" s="182"/>
      <c r="J177" s="154">
        <f>ROUND(I177*H177,2)</f>
        <v>0</v>
      </c>
      <c r="K177" s="155"/>
      <c r="L177" s="31"/>
      <c r="M177" s="156" t="s">
        <v>1</v>
      </c>
      <c r="N177" s="157" t="s">
        <v>39</v>
      </c>
      <c r="O177" s="158">
        <v>0.255</v>
      </c>
      <c r="P177" s="158">
        <f>O177*H177</f>
        <v>5.30145</v>
      </c>
      <c r="Q177" s="158">
        <v>0</v>
      </c>
      <c r="R177" s="158">
        <f>Q177*H177</f>
        <v>0</v>
      </c>
      <c r="S177" s="158">
        <v>0</v>
      </c>
      <c r="T177" s="159">
        <f>S177*H177</f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60" t="s">
        <v>127</v>
      </c>
      <c r="AT177" s="160" t="s">
        <v>123</v>
      </c>
      <c r="AU177" s="160" t="s">
        <v>85</v>
      </c>
      <c r="AY177" s="16" t="s">
        <v>121</v>
      </c>
      <c r="BE177" s="161">
        <f>IF(N177="základní",J177,0)</f>
        <v>0</v>
      </c>
      <c r="BF177" s="161">
        <f>IF(N177="snížená",J177,0)</f>
        <v>0</v>
      </c>
      <c r="BG177" s="161">
        <f>IF(N177="zákl. přenesená",J177,0)</f>
        <v>0</v>
      </c>
      <c r="BH177" s="161">
        <f>IF(N177="sníž. přenesená",J177,0)</f>
        <v>0</v>
      </c>
      <c r="BI177" s="161">
        <f>IF(N177="nulová",J177,0)</f>
        <v>0</v>
      </c>
      <c r="BJ177" s="16" t="s">
        <v>79</v>
      </c>
      <c r="BK177" s="161">
        <f>ROUND(I177*H177,2)</f>
        <v>0</v>
      </c>
      <c r="BL177" s="16" t="s">
        <v>127</v>
      </c>
      <c r="BM177" s="160" t="s">
        <v>234</v>
      </c>
    </row>
    <row r="178" spans="1:65" s="2" customFormat="1" ht="24.15" customHeight="1" x14ac:dyDescent="0.2">
      <c r="A178" s="30"/>
      <c r="B178" s="119"/>
      <c r="C178" s="149" t="s">
        <v>235</v>
      </c>
      <c r="D178" s="149" t="s">
        <v>123</v>
      </c>
      <c r="E178" s="150" t="s">
        <v>236</v>
      </c>
      <c r="F178" s="151" t="s">
        <v>237</v>
      </c>
      <c r="G178" s="152" t="s">
        <v>126</v>
      </c>
      <c r="H178" s="153">
        <v>20.79</v>
      </c>
      <c r="I178" s="182"/>
      <c r="J178" s="154">
        <f>ROUND(I178*H178,2)</f>
        <v>0</v>
      </c>
      <c r="K178" s="155"/>
      <c r="L178" s="31"/>
      <c r="M178" s="156" t="s">
        <v>1</v>
      </c>
      <c r="N178" s="157" t="s">
        <v>39</v>
      </c>
      <c r="O178" s="158">
        <v>2.0699999999999998</v>
      </c>
      <c r="P178" s="158">
        <f>O178*H178</f>
        <v>43.035299999999992</v>
      </c>
      <c r="Q178" s="158">
        <v>0</v>
      </c>
      <c r="R178" s="158">
        <f>Q178*H178</f>
        <v>0</v>
      </c>
      <c r="S178" s="158">
        <v>0</v>
      </c>
      <c r="T178" s="159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60" t="s">
        <v>127</v>
      </c>
      <c r="AT178" s="160" t="s">
        <v>123</v>
      </c>
      <c r="AU178" s="160" t="s">
        <v>85</v>
      </c>
      <c r="AY178" s="16" t="s">
        <v>121</v>
      </c>
      <c r="BE178" s="161">
        <f>IF(N178="základní",J178,0)</f>
        <v>0</v>
      </c>
      <c r="BF178" s="161">
        <f>IF(N178="snížená",J178,0)</f>
        <v>0</v>
      </c>
      <c r="BG178" s="161">
        <f>IF(N178="zákl. přenesená",J178,0)</f>
        <v>0</v>
      </c>
      <c r="BH178" s="161">
        <f>IF(N178="sníž. přenesená",J178,0)</f>
        <v>0</v>
      </c>
      <c r="BI178" s="161">
        <f>IF(N178="nulová",J178,0)</f>
        <v>0</v>
      </c>
      <c r="BJ178" s="16" t="s">
        <v>79</v>
      </c>
      <c r="BK178" s="161">
        <f>ROUND(I178*H178,2)</f>
        <v>0</v>
      </c>
      <c r="BL178" s="16" t="s">
        <v>127</v>
      </c>
      <c r="BM178" s="160" t="s">
        <v>238</v>
      </c>
    </row>
    <row r="179" spans="1:65" s="13" customFormat="1" x14ac:dyDescent="0.2">
      <c r="B179" s="162"/>
      <c r="D179" s="163" t="s">
        <v>129</v>
      </c>
      <c r="E179" s="164" t="s">
        <v>1</v>
      </c>
      <c r="F179" s="165" t="s">
        <v>130</v>
      </c>
      <c r="H179" s="166">
        <v>20.79</v>
      </c>
      <c r="L179" s="162"/>
      <c r="M179" s="167"/>
      <c r="N179" s="168"/>
      <c r="O179" s="168"/>
      <c r="P179" s="168"/>
      <c r="Q179" s="168"/>
      <c r="R179" s="168"/>
      <c r="S179" s="168"/>
      <c r="T179" s="169"/>
      <c r="AT179" s="164" t="s">
        <v>129</v>
      </c>
      <c r="AU179" s="164" t="s">
        <v>85</v>
      </c>
      <c r="AV179" s="13" t="s">
        <v>85</v>
      </c>
      <c r="AW179" s="13" t="s">
        <v>29</v>
      </c>
      <c r="AX179" s="13" t="s">
        <v>79</v>
      </c>
      <c r="AY179" s="164" t="s">
        <v>121</v>
      </c>
    </row>
    <row r="180" spans="1:65" s="12" customFormat="1" ht="22.95" customHeight="1" x14ac:dyDescent="0.25">
      <c r="B180" s="137"/>
      <c r="D180" s="138" t="s">
        <v>73</v>
      </c>
      <c r="E180" s="147" t="s">
        <v>239</v>
      </c>
      <c r="F180" s="147" t="s">
        <v>240</v>
      </c>
      <c r="J180" s="148">
        <f>BK180</f>
        <v>0</v>
      </c>
      <c r="L180" s="137"/>
      <c r="M180" s="141"/>
      <c r="N180" s="142"/>
      <c r="O180" s="142"/>
      <c r="P180" s="143">
        <f>P181</f>
        <v>10.45148</v>
      </c>
      <c r="Q180" s="142"/>
      <c r="R180" s="143">
        <f>R181</f>
        <v>0</v>
      </c>
      <c r="S180" s="142"/>
      <c r="T180" s="144">
        <f>T181</f>
        <v>0</v>
      </c>
      <c r="AR180" s="138" t="s">
        <v>79</v>
      </c>
      <c r="AT180" s="145" t="s">
        <v>73</v>
      </c>
      <c r="AU180" s="145" t="s">
        <v>79</v>
      </c>
      <c r="AY180" s="138" t="s">
        <v>121</v>
      </c>
      <c r="BK180" s="146">
        <f>BK181</f>
        <v>0</v>
      </c>
    </row>
    <row r="181" spans="1:65" s="2" customFormat="1" ht="14.4" customHeight="1" x14ac:dyDescent="0.2">
      <c r="A181" s="30"/>
      <c r="B181" s="119"/>
      <c r="C181" s="149" t="s">
        <v>241</v>
      </c>
      <c r="D181" s="149" t="s">
        <v>123</v>
      </c>
      <c r="E181" s="150" t="s">
        <v>242</v>
      </c>
      <c r="F181" s="151" t="s">
        <v>243</v>
      </c>
      <c r="G181" s="152" t="s">
        <v>126</v>
      </c>
      <c r="H181" s="153">
        <v>2.5870000000000002</v>
      </c>
      <c r="I181" s="182"/>
      <c r="J181" s="154">
        <f>ROUND(I181*H181,2)</f>
        <v>0</v>
      </c>
      <c r="K181" s="155"/>
      <c r="L181" s="31"/>
      <c r="M181" s="177" t="s">
        <v>1</v>
      </c>
      <c r="N181" s="178" t="s">
        <v>39</v>
      </c>
      <c r="O181" s="179">
        <v>4.04</v>
      </c>
      <c r="P181" s="179">
        <f>O181*H181</f>
        <v>10.45148</v>
      </c>
      <c r="Q181" s="179">
        <v>0</v>
      </c>
      <c r="R181" s="179">
        <f>Q181*H181</f>
        <v>0</v>
      </c>
      <c r="S181" s="179">
        <v>0</v>
      </c>
      <c r="T181" s="180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60" t="s">
        <v>127</v>
      </c>
      <c r="AT181" s="160" t="s">
        <v>123</v>
      </c>
      <c r="AU181" s="160" t="s">
        <v>85</v>
      </c>
      <c r="AY181" s="16" t="s">
        <v>121</v>
      </c>
      <c r="BE181" s="161">
        <f>IF(N181="základní",J181,0)</f>
        <v>0</v>
      </c>
      <c r="BF181" s="161">
        <f>IF(N181="snížená",J181,0)</f>
        <v>0</v>
      </c>
      <c r="BG181" s="161">
        <f>IF(N181="zákl. přenesená",J181,0)</f>
        <v>0</v>
      </c>
      <c r="BH181" s="161">
        <f>IF(N181="sníž. přenesená",J181,0)</f>
        <v>0</v>
      </c>
      <c r="BI181" s="161">
        <f>IF(N181="nulová",J181,0)</f>
        <v>0</v>
      </c>
      <c r="BJ181" s="16" t="s">
        <v>79</v>
      </c>
      <c r="BK181" s="161">
        <f>ROUND(I181*H181,2)</f>
        <v>0</v>
      </c>
      <c r="BL181" s="16" t="s">
        <v>127</v>
      </c>
      <c r="BM181" s="160" t="s">
        <v>244</v>
      </c>
    </row>
    <row r="182" spans="1:65" s="2" customFormat="1" ht="6.9" customHeight="1" x14ac:dyDescent="0.2">
      <c r="A182" s="30"/>
      <c r="B182" s="45"/>
      <c r="C182" s="46"/>
      <c r="D182" s="46"/>
      <c r="E182" s="46"/>
      <c r="F182" s="46"/>
      <c r="G182" s="46"/>
      <c r="H182" s="46"/>
      <c r="I182" s="46"/>
      <c r="J182" s="46"/>
      <c r="K182" s="46"/>
      <c r="L182" s="31"/>
      <c r="M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</row>
  </sheetData>
  <autoFilter ref="C125:K181"/>
  <mergeCells count="8">
    <mergeCell ref="D107:F107"/>
    <mergeCell ref="E118:H118"/>
    <mergeCell ref="L2:V2"/>
    <mergeCell ref="E7:H7"/>
    <mergeCell ref="E25:H25"/>
    <mergeCell ref="E85:H85"/>
    <mergeCell ref="D105:F105"/>
    <mergeCell ref="D106:F106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Lednice - Ge...</vt:lpstr>
      <vt:lpstr>'Lednice - Ge...'!Názvy_tisku</vt:lpstr>
      <vt:lpstr>'Rekapitulace stavby'!Názvy_tisku</vt:lpstr>
      <vt:lpstr>'Lednice - Ge...'!Oblast_tisku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PC-VALCIKOVA\valcikova</dc:creator>
  <cp:lastModifiedBy>picha</cp:lastModifiedBy>
  <dcterms:created xsi:type="dcterms:W3CDTF">2020-07-28T11:36:31Z</dcterms:created>
  <dcterms:modified xsi:type="dcterms:W3CDTF">2020-08-18T08:37:07Z</dcterms:modified>
</cp:coreProperties>
</file>